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guardiola.j/Downloads/"/>
    </mc:Choice>
  </mc:AlternateContent>
  <xr:revisionPtr revIDLastSave="0" documentId="13_ncr:1_{F913D096-CF09-8A4C-99B9-AA93265BC7CB}" xr6:coauthVersionLast="47" xr6:coauthVersionMax="47" xr10:uidLastSave="{00000000-0000-0000-0000-000000000000}"/>
  <bookViews>
    <workbookView xWindow="0" yWindow="500" windowWidth="28800" windowHeight="16300" xr2:uid="{7ED231AD-9C65-4C01-8A1E-B86CE228CF05}"/>
  </bookViews>
  <sheets>
    <sheet name="UK" sheetId="4" r:id="rId1"/>
    <sheet name="VF" sheetId="3" r:id="rId2"/>
    <sheet name="Sheet2" sheetId="2" r:id="rId3"/>
    <sheet name="Sheet1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Sheet1!$A$24:$M$43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1" i="4"/>
  <c r="C22" i="3"/>
  <c r="C21" i="3"/>
  <c r="C18" i="4"/>
  <c r="F17" i="4"/>
  <c r="C17" i="4"/>
  <c r="C18" i="3"/>
  <c r="C17" i="3"/>
  <c r="F17" i="3"/>
  <c r="L41" i="2"/>
  <c r="L40" i="2"/>
  <c r="L37" i="2"/>
  <c r="L36" i="2"/>
  <c r="I36" i="2"/>
  <c r="L39" i="1"/>
  <c r="L38" i="1"/>
  <c r="I38" i="1"/>
  <c r="L43" i="1"/>
  <c r="L42" i="1"/>
  <c r="L15" i="1"/>
  <c r="L16" i="1"/>
  <c r="L2" i="1"/>
  <c r="L4" i="1"/>
  <c r="L5" i="1"/>
  <c r="L6" i="1"/>
  <c r="L7" i="1"/>
  <c r="L8" i="1"/>
  <c r="L9" i="1"/>
  <c r="L12" i="1"/>
  <c r="M10" i="1"/>
  <c r="L10" i="1" s="1"/>
  <c r="L20" i="2" l="1"/>
  <c r="B20" i="1" s="1"/>
  <c r="I20" i="2" l="1"/>
  <c r="E20" i="1" s="1"/>
  <c r="L19" i="2"/>
  <c r="B19" i="1" s="1"/>
  <c r="I19" i="2"/>
  <c r="E19" i="1" s="1"/>
  <c r="J19" i="2" l="1"/>
  <c r="D19" i="1" s="1"/>
  <c r="J20" i="2"/>
  <c r="D20" i="1" s="1"/>
  <c r="G20" i="2"/>
  <c r="G20" i="1" s="1"/>
  <c r="D20" i="2"/>
  <c r="J20" i="1" s="1"/>
  <c r="G19" i="2"/>
  <c r="G19" i="1" s="1"/>
  <c r="D19" i="2"/>
  <c r="J19" i="1" s="1"/>
  <c r="F19" i="2" l="1"/>
  <c r="H19" i="1" s="1"/>
  <c r="F20" i="2"/>
  <c r="H20" i="1" s="1"/>
  <c r="C19" i="2"/>
  <c r="K19" i="1" s="1"/>
  <c r="L19" i="1" s="1"/>
  <c r="C20" i="2"/>
  <c r="K20" i="1" s="1"/>
  <c r="L20" i="1" s="1"/>
  <c r="K3" i="1" l="1"/>
  <c r="L3" i="1" s="1"/>
  <c r="G3" i="1"/>
  <c r="J3" i="1"/>
  <c r="I4" i="1"/>
  <c r="I12" i="1"/>
  <c r="I6" i="1"/>
  <c r="F6" i="1"/>
  <c r="F12" i="1"/>
  <c r="F9" i="1"/>
  <c r="G9" i="1" s="1"/>
  <c r="F8" i="1"/>
  <c r="F7" i="1"/>
  <c r="F5" i="1"/>
  <c r="F2" i="1"/>
  <c r="F3" i="1" s="1"/>
  <c r="I2" i="1"/>
  <c r="I5" i="1"/>
  <c r="I7" i="1"/>
  <c r="I8" i="1"/>
  <c r="I10" i="1"/>
  <c r="I9" i="1"/>
  <c r="I11" i="1"/>
  <c r="K11" i="1"/>
  <c r="L11" i="1" s="1"/>
  <c r="H3" i="1"/>
  <c r="C11" i="1"/>
  <c r="E10" i="1"/>
  <c r="F10" i="1" s="1"/>
  <c r="G10" i="1" s="1"/>
  <c r="D10" i="1"/>
  <c r="B10" i="1"/>
  <c r="C10" i="1" s="1"/>
  <c r="E3" i="1"/>
  <c r="F16" i="1"/>
  <c r="F15" i="1"/>
  <c r="J16" i="1"/>
  <c r="C2" i="1"/>
  <c r="C4" i="1"/>
  <c r="C5" i="1"/>
  <c r="C6" i="1"/>
  <c r="C8" i="1"/>
  <c r="C9" i="1"/>
  <c r="C12" i="1"/>
  <c r="C7" i="1"/>
  <c r="B3" i="1"/>
  <c r="D3" i="1"/>
  <c r="C3" i="1" s="1"/>
  <c r="I3" i="1" l="1"/>
  <c r="K19" i="2"/>
  <c r="C19" i="1"/>
  <c r="H20" i="2"/>
  <c r="F20" i="1"/>
  <c r="I20" i="1"/>
  <c r="E20" i="2"/>
  <c r="E19" i="2"/>
  <c r="I19" i="1"/>
  <c r="K20" i="2"/>
  <c r="C20" i="1"/>
  <c r="H19" i="2"/>
  <c r="F19" i="1"/>
</calcChain>
</file>

<file path=xl/sharedStrings.xml><?xml version="1.0" encoding="utf-8"?>
<sst xmlns="http://schemas.openxmlformats.org/spreadsheetml/2006/main" count="312" uniqueCount="80">
  <si>
    <t>Financial KPIs</t>
  </si>
  <si>
    <t>H1 2020</t>
  </si>
  <si>
    <t>H2 2020</t>
  </si>
  <si>
    <t>FY 2020</t>
  </si>
  <si>
    <t>H1 2021</t>
  </si>
  <si>
    <t>H2 2021</t>
  </si>
  <si>
    <t>FY 2021</t>
  </si>
  <si>
    <t>H1 2022</t>
  </si>
  <si>
    <t>H2 2022</t>
  </si>
  <si>
    <t>FY 2022</t>
  </si>
  <si>
    <t>H1 2023</t>
  </si>
  <si>
    <t>Revenue</t>
  </si>
  <si>
    <t>o/w Energy Distribution</t>
  </si>
  <si>
    <t>o/w Renewable Electricity Production</t>
  </si>
  <si>
    <t>EBIT</t>
  </si>
  <si>
    <t>EBITDA</t>
  </si>
  <si>
    <t>Net income Group Share</t>
  </si>
  <si>
    <t>EPS (diluted)</t>
  </si>
  <si>
    <t>Net debt</t>
  </si>
  <si>
    <t>Capex</t>
  </si>
  <si>
    <t>Rubis Photosol KPIs</t>
  </si>
  <si>
    <t xml:space="preserve"> H1 2020 </t>
  </si>
  <si>
    <t xml:space="preserve"> H2 2020 </t>
  </si>
  <si>
    <t xml:space="preserve"> FY 2020 </t>
  </si>
  <si>
    <t xml:space="preserve"> H1 2021 </t>
  </si>
  <si>
    <t xml:space="preserve"> H2 2021 </t>
  </si>
  <si>
    <t xml:space="preserve"> FY 2021 </t>
  </si>
  <si>
    <t xml:space="preserve"> H1 2022 </t>
  </si>
  <si>
    <t xml:space="preserve"> H2 2022 </t>
  </si>
  <si>
    <t xml:space="preserve"> FY 2022 </t>
  </si>
  <si>
    <t xml:space="preserve"> H1 2023 </t>
  </si>
  <si>
    <t>Assets in operation (MWp)</t>
  </si>
  <si>
    <t>Secured porfolio (MWp)</t>
  </si>
  <si>
    <t>Energy Distribution - Retail &amp; Marketing KPIs</t>
  </si>
  <si>
    <t>Volume</t>
  </si>
  <si>
    <t>Gross margin</t>
  </si>
  <si>
    <t xml:space="preserve">  H1 2020  </t>
  </si>
  <si>
    <t xml:space="preserve">  H2 2020  </t>
  </si>
  <si>
    <t xml:space="preserve">  FY 2020  </t>
  </si>
  <si>
    <t xml:space="preserve">  H1 2021  </t>
  </si>
  <si>
    <t xml:space="preserve">  H2 2021  </t>
  </si>
  <si>
    <t xml:space="preserve">  FY 2021  </t>
  </si>
  <si>
    <t xml:space="preserve">  H1 2022  </t>
  </si>
  <si>
    <t xml:space="preserve">  H2 2022  </t>
  </si>
  <si>
    <t xml:space="preserve">  FY 2022  </t>
  </si>
  <si>
    <t xml:space="preserve">  H1 2023  </t>
  </si>
  <si>
    <t>FY 2023</t>
  </si>
  <si>
    <t>FY 20232</t>
  </si>
  <si>
    <t>H2 2023</t>
  </si>
  <si>
    <t xml:space="preserve"> FY 2023</t>
  </si>
  <si>
    <t xml:space="preserve">  FY 2023</t>
  </si>
  <si>
    <t xml:space="preserve"> H2 2023</t>
  </si>
  <si>
    <t xml:space="preserve">  H2 2023 </t>
  </si>
  <si>
    <t>Indicateurs de performance financière</t>
  </si>
  <si>
    <t>Chiffre d'affaires</t>
  </si>
  <si>
    <t>Distribution d'énergies</t>
  </si>
  <si>
    <t>Production d'électricité renouvelable</t>
  </si>
  <si>
    <t>Résultat Opérationnel Courant</t>
  </si>
  <si>
    <t>Résultat brut d'exploitation</t>
  </si>
  <si>
    <t>Résultat net part du Groupe</t>
  </si>
  <si>
    <t>Bénéfice par action (dilué)</t>
  </si>
  <si>
    <t>Dette nette</t>
  </si>
  <si>
    <t>Marge brute</t>
  </si>
  <si>
    <t>S2 2023</t>
  </si>
  <si>
    <t>S1 2023</t>
  </si>
  <si>
    <t>S2 2022</t>
  </si>
  <si>
    <t>S1 2022</t>
  </si>
  <si>
    <t>S2021</t>
  </si>
  <si>
    <t>S2 2021</t>
  </si>
  <si>
    <t>S1 2021</t>
  </si>
  <si>
    <t>S2020</t>
  </si>
  <si>
    <t>S2 2020</t>
  </si>
  <si>
    <t>S1 2020</t>
  </si>
  <si>
    <t>Production d'électricité photovoltaïque</t>
  </si>
  <si>
    <t>Actifs en cours d'exploitation (MWc)</t>
  </si>
  <si>
    <t>Portefeuille sécurisé (MWc)</t>
  </si>
  <si>
    <t>Volumes</t>
  </si>
  <si>
    <t>Photovoltaic Electricity Production</t>
  </si>
  <si>
    <t>Distribution d'énergies (Retail &amp; Marketing)</t>
  </si>
  <si>
    <t>Energy Distribution (Retail &amp; Marketing)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</si>
</sst>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,"/>
  </numFmts>
  <fonts count="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sz val="8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theme="0"/>
      <name val="Segoe U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"/>
    </xf>
    <xf numFmtId="165" fontId="0" fillId="0" borderId="0" xfId="1" applyNumberFormat="1" applyFont="1"/>
    <xf numFmtId="164" fontId="0" fillId="0" borderId="0" xfId="1" applyFont="1"/>
    <xf numFmtId="165" fontId="3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165" fontId="5" fillId="2" borderId="1" xfId="1" applyNumberFormat="1" applyFont="1" applyFill="1" applyBorder="1"/>
    <xf numFmtId="165" fontId="5" fillId="3" borderId="2" xfId="0" applyNumberFormat="1" applyFont="1" applyFill="1" applyBorder="1"/>
    <xf numFmtId="0" fontId="6" fillId="4" borderId="0" xfId="0" applyFont="1" applyFill="1"/>
    <xf numFmtId="0" fontId="6" fillId="6" borderId="0" xfId="0" applyFont="1" applyFill="1"/>
    <xf numFmtId="0" fontId="6" fillId="5" borderId="0" xfId="0" applyFont="1" applyFill="1"/>
    <xf numFmtId="0" fontId="6" fillId="0" borderId="0" xfId="0" applyFont="1"/>
    <xf numFmtId="3" fontId="0" fillId="0" borderId="0" xfId="0" applyNumberFormat="1"/>
    <xf numFmtId="0" fontId="6" fillId="4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6" fillId="6" borderId="0" xfId="0" applyFont="1" applyFill="1" applyAlignment="1">
      <alignment horizontal="right"/>
    </xf>
    <xf numFmtId="1" fontId="0" fillId="0" borderId="0" xfId="0" applyNumberFormat="1"/>
    <xf numFmtId="4" fontId="0" fillId="0" borderId="0" xfId="0" applyNumberFormat="1"/>
    <xf numFmtId="3" fontId="0" fillId="7" borderId="0" xfId="0" applyNumberFormat="1" applyFill="1"/>
    <xf numFmtId="4" fontId="0" fillId="7" borderId="0" xfId="0" applyNumberFormat="1" applyFill="1"/>
    <xf numFmtId="0" fontId="0" fillId="7" borderId="0" xfId="0" applyFill="1"/>
  </cellXfs>
  <cellStyles count="2">
    <cellStyle name="Milliers" xfId="1" builtinId="3"/>
    <cellStyle name="Normal" xfId="0" builtinId="0"/>
  </cellStyles>
  <dxfs count="72"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6" formatCode="#,##0,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ubisfr.sharepoint.com/sites/RelationsInvestisseurs/Documents%20partages/General/Results%20Publications/Source%20file%20-%20Global.xlsx" TargetMode="External"/><Relationship Id="rId1" Type="http://schemas.openxmlformats.org/officeDocument/2006/relationships/externalLinkPath" Target="https://rubisfr.sharepoint.com/sites/RelationsInvestisseurs/Documents%20partages/General/Results%20Publications/Source%20file%20-%20Glob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/Collaborateurs/Bruno%20partag&#233;/Exercice%202022/FY%202022/Volumesmarges%20Q4%202022%20version%20JC%20-%20value%20(donn&#233;es%20coh&#233;rentes%20BFC).xlsx" TargetMode="External"/><Relationship Id="rId1" Type="http://schemas.openxmlformats.org/officeDocument/2006/relationships/externalLinkPath" Target="file:///P:/Collaborateurs/Bruno%20partag&#233;/Exercice%202022/FY%202022/Volumesmarges%20Q4%202022%20version%20JC%20-%20value%20(donn&#233;es%20coh&#233;rentes%20BFC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/Collaborateurs/Bruno%20partag&#233;/Exercice%202022/S1%202022/Volumes&amp;marges%20Q2%202022%20version%20JC%20-%20formule%20V2-%20valeur.xlsx" TargetMode="External"/><Relationship Id="rId1" Type="http://schemas.openxmlformats.org/officeDocument/2006/relationships/externalLinkPath" Target="file:///P:/Collaborateurs/Bruno%20partag&#233;/Exercice%202022/S1%202022/Volumes&amp;marges%20Q2%202022%20version%20JC%20-%20formule%20V2-%20valeu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/Collaborateurs/Bruno%20partag&#233;/Exercice%202023/S1%202023/Copie%20de%20Volumesmarges%20Q2%202023%20version%20JC%20-%20Valeur%20V2%20-+%20analyse%20BK.xlsx" TargetMode="External"/><Relationship Id="rId1" Type="http://schemas.openxmlformats.org/officeDocument/2006/relationships/externalLinkPath" Target="file:///P:/Collaborateurs/Bruno%20partag&#233;/Exercice%202023/S1%202023/Copie%20de%20Volumesmarges%20Q2%202023%20version%20JC%20-%20Valeur%20V2%20-+%20analyse%20B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Calculs pr guidance"/>
      <sheetName val="PR"/>
      <sheetName val="Net Debt"/>
      <sheetName val="P&amp;L"/>
      <sheetName val="EBIT Bridge"/>
      <sheetName val="Energy Distr"/>
      <sheetName val="Rubis Terminal"/>
      <sheetName val="Volume&amp;GM Q1 24"/>
      <sheetName val="Volume&amp;GM Q1 24 (MJ)"/>
      <sheetName val="Volume&amp;GM Q1 23"/>
      <sheetName val="Volume&amp;GM Q2 23"/>
      <sheetName val="Volume&amp;GM Q3 23"/>
      <sheetName val="Volume&amp;GM Q4 23"/>
      <sheetName val="Revenue"/>
      <sheetName val="Graphs"/>
      <sheetName val="Haiti"/>
      <sheetName val="Photosol"/>
      <sheetName val="B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3">
          <cell r="B23">
            <v>2867250</v>
          </cell>
          <cell r="C23">
            <v>2827775</v>
          </cell>
          <cell r="E23">
            <v>447646.1472516256</v>
          </cell>
          <cell r="F23">
            <v>377966.30174186057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"/>
      <sheetName val="Controle KG S2"/>
      <sheetName val="TAUX"/>
      <sheetName val="VOLUMES LPG-A detaillé"/>
      <sheetName val="VOLUMES FUELS-A détaillé"/>
      <sheetName val="VOLUMES BITUMES-A détaillé"/>
      <sheetName val="check"/>
      <sheetName val="controle marge AB"/>
      <sheetName val="VOLUMES LPG - fichier A"/>
      <sheetName val="VOLUMES FUELS - fichier A"/>
      <sheetName val="SYNTHESE A"/>
      <sheetName val="VOLUMES LPG - B détaillé"/>
      <sheetName val="VOLUMES FUELS - B détaillé"/>
      <sheetName val="VOLUMES BITUMES-B détaillé"/>
      <sheetName val="VOLUMES LPG fichier B"/>
      <sheetName val="VOLUMES FUELS fichier B"/>
      <sheetName val="VOLUMES BITUMEN fichier B"/>
      <sheetName val="SYNTHESE B"/>
      <sheetName val="controle marge kg "/>
      <sheetName val="controle vol kg "/>
      <sheetName val="VOLUMES BITUMEN - fichier A"/>
      <sheetName val="Volumes distri analyse 2022"/>
      <sheetName val="Marges distri analyse 2022"/>
      <sheetName val="Marges M3 distri analyse 2022"/>
      <sheetName val="Volumes RSS analyse 2022"/>
      <sheetName val="Marges RSS analyse 2022"/>
      <sheetName val="Marges M3 RSS analy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7">
          <cell r="C67">
            <v>5487151</v>
          </cell>
          <cell r="D67">
            <v>5400666</v>
          </cell>
          <cell r="G67">
            <v>5048770</v>
          </cell>
        </row>
      </sheetData>
      <sheetData sheetId="22">
        <row r="67">
          <cell r="C67">
            <v>800859.51528954902</v>
          </cell>
          <cell r="D67">
            <v>632488.87545692816</v>
          </cell>
          <cell r="G67">
            <v>627695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"/>
      <sheetName val="Controle KG S2"/>
      <sheetName val="VOLUMES LPG-A detaillé"/>
      <sheetName val="VOLUMES FUELS-A détaillé"/>
      <sheetName val="VOLUMES BITUMES-A détaillé"/>
      <sheetName val="check"/>
      <sheetName val="controle marge AB"/>
      <sheetName val="VOLUMES LPG - fichier A"/>
      <sheetName val="VOLUMES FUELS - fichier A"/>
      <sheetName val="SYNTHESE A"/>
      <sheetName val="VOLUMES LPG - B détaillé"/>
      <sheetName val="VOLUMES FUELS - B détaillé"/>
      <sheetName val="VOLUMES BITUMES-B détaillé"/>
      <sheetName val="VOLUMES LPG fichier B"/>
      <sheetName val="VOLUMES FUELS fichier B"/>
      <sheetName val="VOLUMES BITUMEN fichier B"/>
      <sheetName val="SYNTHESE B"/>
      <sheetName val="controle marge kg "/>
      <sheetName val="controle vol kg "/>
      <sheetName val="VOLUMES BITUMEN - fichier A"/>
      <sheetName val="Volumes distri analyse 2022"/>
      <sheetName val="Marges distri analyse 2022"/>
      <sheetName val="Marges M3 distri analyse 2022"/>
      <sheetName val="Volumes RSS analyse 2022"/>
      <sheetName val="Marges RSS analyse 2022"/>
      <sheetName val="Marges M3 RSS analy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7">
          <cell r="D67">
            <v>2649907</v>
          </cell>
          <cell r="G67">
            <v>2479237</v>
          </cell>
        </row>
      </sheetData>
      <sheetData sheetId="21">
        <row r="67">
          <cell r="D67">
            <v>323802.65837011707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"/>
      <sheetName val="Controle KG S2"/>
      <sheetName val="TAUX"/>
      <sheetName val="VOLUMES LPG-A detaillé"/>
      <sheetName val="VOLUMES FUELS-A détaillé"/>
      <sheetName val="VOLUMES BITUMES-A détaillé"/>
      <sheetName val="check"/>
      <sheetName val="controle marge AB"/>
      <sheetName val="VOLUMES LPG - fichier A"/>
      <sheetName val="VOLUMES FUELS - fichier A"/>
      <sheetName val="SYNTHESE A"/>
      <sheetName val="VOLUMES LPG - B détaillé"/>
      <sheetName val="VOLUMES FUELS - B détaillé"/>
      <sheetName val="VOLUMES BITUMES-B détaillé"/>
      <sheetName val="VOLUMES LPG fichier B"/>
      <sheetName val="VOLUMES FUELS fichier B"/>
      <sheetName val="VOLUMES BITUMEN fichier B"/>
      <sheetName val="SYNTHESE B"/>
      <sheetName val="controle marge kg "/>
      <sheetName val="controle vol kg "/>
      <sheetName val="VOLUMES BITUMEN - fichier A"/>
      <sheetName val="Volumes distri analyse 2023"/>
      <sheetName val="Marges distri analyse 2023"/>
      <sheetName val="Marges M3 distri analyse 2023"/>
      <sheetName val="Volumes RSS analyse 2023"/>
      <sheetName val="Marges RSS analyse 2023"/>
      <sheetName val="Marges M3 RSS analys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4">
          <cell r="J74">
            <v>305463</v>
          </cell>
        </row>
      </sheetData>
      <sheetData sheetId="23"/>
      <sheetData sheetId="24"/>
      <sheetData sheetId="25"/>
      <sheetData sheetId="2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32C693-71A5-40D7-8754-98B717E54DA5}" name="Table6" displayName="Table6" ref="A1:L12" totalsRowShown="0">
  <autoFilter ref="A1:L12" xr:uid="{B032C693-71A5-40D7-8754-98B717E54DA5}"/>
  <tableColumns count="12">
    <tableColumn id="1" xr3:uid="{2A767A35-7ED6-46CD-B818-9482C2F88584}" name="Financial KPIs"/>
    <tableColumn id="12" xr3:uid="{698A9378-B6DC-432E-978C-19C4C2DA7DFC}" name="FY 2023" dataDxfId="34"/>
    <tableColumn id="2" xr3:uid="{8859EDA3-F9BA-4AE5-A294-CE7466F7CC86}" name="H1 2023" dataDxfId="33"/>
    <tableColumn id="3" xr3:uid="{DE975988-812A-4617-AE1E-247FF42A6832}" name="FY 2022" dataDxfId="32"/>
    <tableColumn id="4" xr3:uid="{B0B4B29E-66CB-4885-BE11-44ED5EED553D}" name="H2 2022" dataDxfId="31"/>
    <tableColumn id="5" xr3:uid="{854AC8B1-CC42-4A45-965C-9718AB5201A6}" name="H1 2022" dataDxfId="30"/>
    <tableColumn id="6" xr3:uid="{876EA46C-CF70-4A8A-B47C-3ADB5F7EB0B5}" name="FY 2021" dataDxfId="29"/>
    <tableColumn id="7" xr3:uid="{4023FC86-F257-4A61-8390-E2F7D42D40B2}" name="H2 2021" dataDxfId="28"/>
    <tableColumn id="8" xr3:uid="{3C4FA3A7-8BE0-4EB4-BBBC-9B6358C36D59}" name="H1 2021" dataDxfId="27"/>
    <tableColumn id="9" xr3:uid="{C2B88ED2-1716-4681-A8E0-89139DFD10B8}" name="FY 2020" dataDxfId="26"/>
    <tableColumn id="10" xr3:uid="{420041E6-BE72-4666-AD16-78C8EEB1F860}" name="H2 2020" dataDxfId="25"/>
    <tableColumn id="11" xr3:uid="{87FEF77A-4728-42EE-9AF1-8A9B70C85F6B}" name="H1 2020" dataDxfId="24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ABC912-EC39-4041-9DE9-7B4680A447F4}" name="Table7" displayName="Table7" ref="A14:L16" totalsRowShown="0" headerRowDxfId="23">
  <autoFilter ref="A14:L16" xr:uid="{4FABC912-EC39-4041-9DE9-7B4680A447F4}"/>
  <tableColumns count="12">
    <tableColumn id="1" xr3:uid="{3D5A08BA-0063-4F28-9801-B2A903FD123F}" name="Rubis Photosol KPIs"/>
    <tableColumn id="12" xr3:uid="{D10012D1-9F33-4996-BC90-196930F37172}" name="FY 2023" dataDxfId="22"/>
    <tableColumn id="2" xr3:uid="{11B02559-A4F8-41FA-A318-BFFBA2FBE4DF}" name=" H1 2023 " dataDxfId="21"/>
    <tableColumn id="3" xr3:uid="{356E214D-C075-4E79-A845-6A04666226EB}" name=" FY 2022 " dataDxfId="20"/>
    <tableColumn id="4" xr3:uid="{EDE2460C-6EBA-4B99-AF67-7D77FC59B0D3}" name=" H2 2022 " dataDxfId="19"/>
    <tableColumn id="5" xr3:uid="{88281B74-613B-4250-B3E5-4A5A11B8C42E}" name=" H1 2022 " dataDxfId="18"/>
    <tableColumn id="6" xr3:uid="{61189947-3F78-4EED-93A3-85ABEDF52607}" name=" FY 2021 " dataDxfId="17"/>
    <tableColumn id="7" xr3:uid="{4DBD7453-97EF-4723-9BF9-98011C58422B}" name=" H2 2021 " dataDxfId="16"/>
    <tableColumn id="8" xr3:uid="{F29E90C6-5F30-4607-9B50-1D32982B0FB9}" name=" H1 2021 " dataDxfId="15"/>
    <tableColumn id="9" xr3:uid="{6A18B932-D922-4B3A-9109-7822FFE35786}" name=" FY 2020 " dataDxfId="14"/>
    <tableColumn id="10" xr3:uid="{1FAED2AA-140B-44C2-B42E-25557E53F968}" name=" H2 2020 " dataDxfId="13"/>
    <tableColumn id="11" xr3:uid="{D10EFBFA-4D34-420E-94FC-A967486CC3CA}" name=" H1 2020 " dataDxfId="1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F9F9BA-9356-4583-A09D-8744A17CDEE4}" name="Table9" displayName="Table9" ref="A18:L20" totalsRowShown="0" headerRowDxfId="11">
  <autoFilter ref="A18:L20" xr:uid="{80F9F9BA-9356-4583-A09D-8744A17CDEE4}"/>
  <tableColumns count="12">
    <tableColumn id="1" xr3:uid="{ABC6C920-BEC2-4501-868D-B53E1B497942}" name="Energy Distribution - Retail &amp; Marketing KPIs"/>
    <tableColumn id="2" xr3:uid="{3E90F37D-A258-46DE-9EEE-6B8D8106A175}" name="FY 2023" dataDxfId="10"/>
    <tableColumn id="3" xr3:uid="{A5CF15EB-418C-4170-A1E1-6BB5D80AB011}" name="  H1 2023  " dataDxfId="9"/>
    <tableColumn id="4" xr3:uid="{087CFC12-5D4A-494C-B031-0A8A79C7FF04}" name="  FY 2022  " dataDxfId="8"/>
    <tableColumn id="5" xr3:uid="{5E971071-B802-4BA0-B9CE-90B291FC1220}" name="  H2 2022  " dataDxfId="7">
      <calculatedColumnFormula>Table9[[#This Row],[  H1 2023  ]]-Table9[[#This Row],[  H2 2022  ]]</calculatedColumnFormula>
    </tableColumn>
    <tableColumn id="6" xr3:uid="{70844906-4A66-41E3-A2A6-A2BB847CF1F1}" name="  H1 2022  " dataDxfId="6"/>
    <tableColumn id="7" xr3:uid="{6B4EF2A8-F0D0-4651-85A1-834210C9AA7F}" name="  FY 2021  " dataDxfId="5"/>
    <tableColumn id="8" xr3:uid="{2BC8F6EC-43C9-4875-AD6C-6378230A1ABE}" name="  H2 2021  " dataDxfId="4">
      <calculatedColumnFormula>Table9[[#This Row],[  H1 2022  ]]-Table9[[#This Row],[  H2 2021  ]]</calculatedColumnFormula>
    </tableColumn>
    <tableColumn id="9" xr3:uid="{9D4E0C47-8695-4914-964F-16AA3D453D01}" name="  H1 2021  " dataDxfId="3"/>
    <tableColumn id="10" xr3:uid="{AFC94465-DE46-46D3-A3DF-BC8485F327C8}" name="  FY 2020  " dataDxfId="2"/>
    <tableColumn id="11" xr3:uid="{42CCBB89-3051-4D0A-AF86-929CB45DB2DD}" name="  H2 2020  " dataDxfId="1">
      <calculatedColumnFormula>Table9[[#This Row],[  H1 2021  ]]-Table9[[#This Row],[  H2 2020  ]]</calculatedColumnFormula>
    </tableColumn>
    <tableColumn id="12" xr3:uid="{DAFF4FB9-25D1-4EEC-8FF2-424DE2682A0C}" name="  H1 2020  " dataDxfId="0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4F4A66-0D6C-4398-BFB7-4098B62C9CCB}" name="Table1" displayName="Table1" ref="A1:M12" totalsRowShown="0" dataDxfId="71">
  <autoFilter ref="A1:M12" xr:uid="{0C4F4A66-0D6C-4398-BFB7-4098B62C9CCB}"/>
  <tableColumns count="13">
    <tableColumn id="1" xr3:uid="{40D57644-C7DC-40CA-900A-2451E9BA4DD2}" name="Financial KPIs"/>
    <tableColumn id="2" xr3:uid="{9C53DE7D-C0D9-4A51-B3A6-1534CEB0C2C2}" name="H1 2020" dataDxfId="70"/>
    <tableColumn id="3" xr3:uid="{342223D2-8991-4397-BC1C-ECD07918B501}" name="H2 2020" dataDxfId="69">
      <calculatedColumnFormula>D2-B2</calculatedColumnFormula>
    </tableColumn>
    <tableColumn id="4" xr3:uid="{F159F106-F5EC-49E5-A49F-7A252BB4F2B2}" name="FY 2020" dataDxfId="68"/>
    <tableColumn id="5" xr3:uid="{7CD7F0FE-5C34-4FD1-9501-B3F1945B6B31}" name="H1 2021" dataDxfId="67"/>
    <tableColumn id="6" xr3:uid="{A18DEC0E-594D-4B29-B019-97032381C896}" name="H2 2021" dataDxfId="66"/>
    <tableColumn id="7" xr3:uid="{47A47B93-61B1-4112-99DC-92CC2059DE96}" name="FY 2021" dataDxfId="65"/>
    <tableColumn id="8" xr3:uid="{1026ED4F-8429-47D3-A82B-F39C02B9D62B}" name="H1 2022" dataDxfId="64"/>
    <tableColumn id="9" xr3:uid="{6F5875CD-9C5C-4BF4-95B6-B8697C6035F1}" name="H2 2022" dataDxfId="63"/>
    <tableColumn id="10" xr3:uid="{1D04F318-9932-40C9-9DF2-53DDCF736274}" name="FY 2022" dataDxfId="62"/>
    <tableColumn id="11" xr3:uid="{3C15DEBC-7740-420E-B458-79C6AC38F34D}" name="H1 2023" dataDxfId="61"/>
    <tableColumn id="12" xr3:uid="{83E895DB-EE5A-4488-B161-6E41FF7514BD}" name="H2 2023" dataDxfId="60">
      <calculatedColumnFormula>Table1[[#This Row],[FY 20232]]-Table1[[#This Row],[H1 2023]]</calculatedColumnFormula>
    </tableColumn>
    <tableColumn id="13" xr3:uid="{08C4278E-9E7C-4CE4-A067-9CEAC5EB0301}" name="FY 20232" dataDxfId="59"/>
  </tableColumns>
  <tableStyleInfo name="TableStyleMedium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C9EE57-DB71-4B9C-A7DB-14AC80DC1427}" name="Table3" displayName="Table3" ref="A14:L16" totalsRowShown="0" headerRowDxfId="58" dataDxfId="57">
  <autoFilter ref="A14:L16" xr:uid="{27C9EE57-DB71-4B9C-A7DB-14AC80DC1427}"/>
  <tableColumns count="12">
    <tableColumn id="1" xr3:uid="{8011BE1B-6C7C-40AB-B2D0-D6190C81664E}" name="Rubis Photosol KPIs"/>
    <tableColumn id="2" xr3:uid="{AB1206D2-CEE8-45B6-BF5B-927B0E13E32C}" name=" H1 2020 " dataDxfId="56"/>
    <tableColumn id="3" xr3:uid="{89622493-04C0-482D-A138-63B5187128D1}" name=" H2 2020 " dataDxfId="55"/>
    <tableColumn id="4" xr3:uid="{C9C09BAF-3272-406A-B657-B8D47F24C4B3}" name=" FY 2020 " dataDxfId="54"/>
    <tableColumn id="5" xr3:uid="{5416E124-E2BE-41E0-8F11-73A52BC4230B}" name=" H1 2021 " dataDxfId="53"/>
    <tableColumn id="6" xr3:uid="{B207EC21-A19A-4E60-BDF6-AE05C2F2E207}" name=" H2 2021 " dataDxfId="52">
      <calculatedColumnFormula>G15</calculatedColumnFormula>
    </tableColumn>
    <tableColumn id="7" xr3:uid="{18D5653C-C9D2-45B9-82F2-16176ED13406}" name=" FY 2021 " dataDxfId="51"/>
    <tableColumn id="8" xr3:uid="{8035B57E-F425-4A3D-A3D1-3507F40F8C5E}" name=" H1 2022 " dataDxfId="50"/>
    <tableColumn id="9" xr3:uid="{5000A6C9-A3AC-49F5-ABB8-88FDA62FFD37}" name=" H2 2022 " dataDxfId="49"/>
    <tableColumn id="10" xr3:uid="{5522F6C6-4C7B-490F-AFC8-DB8120957526}" name=" FY 2022 " dataDxfId="48">
      <calculatedColumnFormula>I15</calculatedColumnFormula>
    </tableColumn>
    <tableColumn id="11" xr3:uid="{B55DDFA6-542C-4CB9-87AD-0A27839F3D49}" name=" H1 2023 " dataDxfId="47"/>
    <tableColumn id="12" xr3:uid="{F4D044B7-B67A-4EFF-A9E5-673CE88F15ED}" name=" H2 2023" dataDxfId="46">
      <calculatedColumnFormula>M15-Table3[[#This Row],[ H1 2023 ]]</calculatedColumnFormula>
    </tableColumn>
  </tableColumns>
  <tableStyleInfo name="TableStyleMedium4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9781AE5-3B10-4D23-9C5A-DA2AD133FAF2}" name="Table5" displayName="Table5" ref="A18:L20" totalsRowShown="0" headerRowDxfId="45">
  <autoFilter ref="A18:L20" xr:uid="{E9781AE5-3B10-4D23-9C5A-DA2AD133FAF2}"/>
  <tableColumns count="12">
    <tableColumn id="1" xr3:uid="{D761DFBB-15A6-443D-9213-B2DF403AECF6}" name="Energy Distribution - Retail &amp; Marketing KPIs"/>
    <tableColumn id="2" xr3:uid="{8CF6133A-33AA-49DE-922E-FD076340C5EB}" name="  H1 2020  "/>
    <tableColumn id="3" xr3:uid="{F4198106-BEEC-4E0F-B057-A4EAB073DC45}" name="  H2 2020  " dataDxfId="44">
      <calculatedColumnFormula>Table9[[#This Row],[  H2 2020  ]]</calculatedColumnFormula>
    </tableColumn>
    <tableColumn id="4" xr3:uid="{6DCAE68C-4129-4087-9E12-0C3D04420B4D}" name="  FY 2020  " dataDxfId="43">
      <calculatedColumnFormula>Table9[[#This Row],[  FY 2020  ]]</calculatedColumnFormula>
    </tableColumn>
    <tableColumn id="5" xr3:uid="{DC675642-164F-4415-8A00-E0B8581C225B}" name="  H1 2021  " dataDxfId="42">
      <calculatedColumnFormula>Table9[[#This Row],[  H1 2021  ]]</calculatedColumnFormula>
    </tableColumn>
    <tableColumn id="6" xr3:uid="{EDD135C6-777D-4423-84D0-28EA83E154BD}" name="  H2 2021  " dataDxfId="41">
      <calculatedColumnFormula>Table9[[#This Row],[  H2 2021  ]]</calculatedColumnFormula>
    </tableColumn>
    <tableColumn id="7" xr3:uid="{B06D97F9-A42A-4A88-9CFF-A7DC4A84A423}" name="  FY 2021  " dataDxfId="40">
      <calculatedColumnFormula>Table9[[#This Row],[  FY 2021  ]]</calculatedColumnFormula>
    </tableColumn>
    <tableColumn id="8" xr3:uid="{C5A9DB69-01FD-4570-859C-6720929863F8}" name="  H1 2022  " dataDxfId="39">
      <calculatedColumnFormula>Table9[[#This Row],[  H1 2022  ]]</calculatedColumnFormula>
    </tableColumn>
    <tableColumn id="9" xr3:uid="{22D58F23-22CA-4594-A773-F9FA386B1B9F}" name="  H2 2022  " dataDxfId="38">
      <calculatedColumnFormula>Table9[[#This Row],[  H2 2022  ]]</calculatedColumnFormula>
    </tableColumn>
    <tableColumn id="10" xr3:uid="{0177A6C6-E9BB-4BCD-B9C2-2AF5A0FF8A90}" name="  FY 2022  " dataDxfId="37">
      <calculatedColumnFormula>Table9[[#This Row],[  FY 2022  ]]</calculatedColumnFormula>
    </tableColumn>
    <tableColumn id="11" xr3:uid="{B0B4C2D3-79E5-459F-8236-44E5A54F7FF1}" name="  H1 2023  " dataDxfId="36">
      <calculatedColumnFormula>Table9[[#This Row],[  H1 2023  ]]</calculatedColumnFormula>
    </tableColumn>
    <tableColumn id="12" xr3:uid="{1FEA8E59-9F6E-4F2F-AD90-3CEA5CB9FEF8}" name="  H2 2023 " dataDxfId="35">
      <calculatedColumnFormula>M19-Table5[[#This Row],[  H1 2023  ]]</calculatedColumnFormula>
    </tableColumn>
  </tableColumns>
  <tableStyleInfo name="TableStyleMedium5" showFirstColumn="1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RUBIS 2023">
      <a:dk1>
        <a:srgbClr val="333333"/>
      </a:dk1>
      <a:lt1>
        <a:sysClr val="window" lastClr="FFFFFF"/>
      </a:lt1>
      <a:dk2>
        <a:srgbClr val="5D5D5D"/>
      </a:dk2>
      <a:lt2>
        <a:srgbClr val="EFEFEF"/>
      </a:lt2>
      <a:accent1>
        <a:srgbClr val="B11D22"/>
      </a:accent1>
      <a:accent2>
        <a:srgbClr val="53748B"/>
      </a:accent2>
      <a:accent3>
        <a:srgbClr val="B1D0E7"/>
      </a:accent3>
      <a:accent4>
        <a:srgbClr val="BCBC90"/>
      </a:accent4>
      <a:accent5>
        <a:srgbClr val="D7B793"/>
      </a:accent5>
      <a:accent6>
        <a:srgbClr val="A89893"/>
      </a:accent6>
      <a:hlink>
        <a:srgbClr val="0563C1"/>
      </a:hlink>
      <a:folHlink>
        <a:srgbClr val="954F72"/>
      </a:folHlink>
    </a:clrScheme>
    <a:fontScheme name="Rubis 2023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E57DAD4B-2B9E-4852-B2D8-7D4799E9CCED}" vid="{5EA60BFA-1232-4819-AA13-370AACA32743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80E8-5C1B-4D57-B163-31B1EFE8ACA3}">
  <dimension ref="A3:L22"/>
  <sheetViews>
    <sheetView tabSelected="1" workbookViewId="0">
      <selection activeCell="A20" sqref="A20"/>
    </sheetView>
  </sheetViews>
  <sheetFormatPr baseColWidth="10" defaultRowHeight="16" x14ac:dyDescent="0.25"/>
  <cols>
    <col min="1" max="1" width="40.1640625" customWidth="1"/>
  </cols>
  <sheetData>
    <row r="3" spans="1:12" x14ac:dyDescent="0.25">
      <c r="A3" s="14" t="s">
        <v>0</v>
      </c>
      <c r="B3" s="19" t="s">
        <v>46</v>
      </c>
      <c r="C3" s="19" t="s">
        <v>48</v>
      </c>
      <c r="D3" s="19" t="s">
        <v>10</v>
      </c>
      <c r="E3" s="19" t="s">
        <v>9</v>
      </c>
      <c r="F3" s="19" t="s">
        <v>8</v>
      </c>
      <c r="G3" s="19" t="s">
        <v>7</v>
      </c>
      <c r="H3" s="19" t="s">
        <v>6</v>
      </c>
      <c r="I3" s="19" t="s">
        <v>5</v>
      </c>
      <c r="J3" s="19" t="s">
        <v>4</v>
      </c>
      <c r="K3" s="19" t="s">
        <v>3</v>
      </c>
      <c r="L3" s="19" t="s">
        <v>2</v>
      </c>
    </row>
    <row r="4" spans="1:12" x14ac:dyDescent="0.25">
      <c r="A4" t="s">
        <v>11</v>
      </c>
      <c r="B4" s="24">
        <v>6630</v>
      </c>
      <c r="C4" s="18">
        <v>3306</v>
      </c>
      <c r="D4" s="18">
        <v>3324</v>
      </c>
      <c r="E4" s="24">
        <v>7135</v>
      </c>
      <c r="F4" s="18">
        <v>3845</v>
      </c>
      <c r="G4" s="18">
        <v>3290</v>
      </c>
      <c r="H4" s="24">
        <v>4589</v>
      </c>
      <c r="I4" s="18">
        <v>2538</v>
      </c>
      <c r="J4" s="18">
        <v>2051</v>
      </c>
      <c r="K4" s="24">
        <v>3902</v>
      </c>
      <c r="L4" s="18">
        <v>1851</v>
      </c>
    </row>
    <row r="5" spans="1:12" x14ac:dyDescent="0.25">
      <c r="A5" t="s">
        <v>12</v>
      </c>
      <c r="B5" s="24">
        <v>6581</v>
      </c>
      <c r="C5" s="18">
        <v>3282</v>
      </c>
      <c r="D5" s="18">
        <v>3299</v>
      </c>
      <c r="E5" s="24">
        <v>7103</v>
      </c>
      <c r="F5" s="18">
        <v>3825</v>
      </c>
      <c r="G5" s="18">
        <v>3278</v>
      </c>
      <c r="H5" s="24">
        <v>4589</v>
      </c>
      <c r="I5" s="18">
        <v>2538</v>
      </c>
      <c r="J5" s="18">
        <v>2039</v>
      </c>
      <c r="K5" s="24">
        <v>3902</v>
      </c>
      <c r="L5" s="18">
        <v>1851</v>
      </c>
    </row>
    <row r="6" spans="1:12" x14ac:dyDescent="0.25">
      <c r="A6" t="s">
        <v>13</v>
      </c>
      <c r="B6" s="24">
        <v>49</v>
      </c>
      <c r="C6" s="18">
        <v>24</v>
      </c>
      <c r="D6" s="18">
        <v>25</v>
      </c>
      <c r="E6" s="24">
        <v>32</v>
      </c>
      <c r="F6" s="18">
        <v>20</v>
      </c>
      <c r="G6" s="18">
        <v>12</v>
      </c>
      <c r="H6" s="24">
        <v>0</v>
      </c>
      <c r="I6" s="18">
        <v>0</v>
      </c>
      <c r="J6" s="18">
        <v>0</v>
      </c>
      <c r="K6" s="24">
        <v>0</v>
      </c>
      <c r="L6" s="18">
        <v>0</v>
      </c>
    </row>
    <row r="7" spans="1:12" x14ac:dyDescent="0.25">
      <c r="A7" t="s">
        <v>14</v>
      </c>
      <c r="B7" s="24">
        <v>798</v>
      </c>
      <c r="C7" s="18">
        <v>389</v>
      </c>
      <c r="D7" s="18">
        <v>409</v>
      </c>
      <c r="E7" s="24">
        <v>669</v>
      </c>
      <c r="F7" s="18">
        <v>355</v>
      </c>
      <c r="G7" s="18">
        <v>314</v>
      </c>
      <c r="H7" s="24">
        <v>532</v>
      </c>
      <c r="I7" s="18">
        <v>275</v>
      </c>
      <c r="J7" s="18">
        <v>257</v>
      </c>
      <c r="K7" s="24">
        <v>506</v>
      </c>
      <c r="L7" s="18">
        <v>249</v>
      </c>
    </row>
    <row r="8" spans="1:12" x14ac:dyDescent="0.25">
      <c r="A8" t="s">
        <v>15</v>
      </c>
      <c r="B8" s="24">
        <v>621</v>
      </c>
      <c r="C8" s="18">
        <v>298</v>
      </c>
      <c r="D8" s="18">
        <v>323</v>
      </c>
      <c r="E8" s="24">
        <v>509</v>
      </c>
      <c r="F8" s="18">
        <v>265</v>
      </c>
      <c r="G8" s="18">
        <v>244</v>
      </c>
      <c r="H8" s="24">
        <v>392</v>
      </c>
      <c r="I8" s="18">
        <v>204</v>
      </c>
      <c r="J8" s="18">
        <v>188</v>
      </c>
      <c r="K8" s="24">
        <v>366</v>
      </c>
      <c r="L8" s="18">
        <v>178</v>
      </c>
    </row>
    <row r="9" spans="1:12" x14ac:dyDescent="0.25">
      <c r="A9" t="s">
        <v>16</v>
      </c>
      <c r="B9" s="24">
        <v>354</v>
      </c>
      <c r="C9" s="18">
        <v>176</v>
      </c>
      <c r="D9" s="18">
        <v>178</v>
      </c>
      <c r="E9" s="24">
        <v>263</v>
      </c>
      <c r="F9" s="18">
        <v>93</v>
      </c>
      <c r="G9" s="18">
        <v>170</v>
      </c>
      <c r="H9" s="24">
        <v>293</v>
      </c>
      <c r="I9" s="18">
        <v>157</v>
      </c>
      <c r="J9" s="18">
        <v>136</v>
      </c>
      <c r="K9" s="24">
        <v>280</v>
      </c>
      <c r="L9" s="18">
        <v>148</v>
      </c>
    </row>
    <row r="10" spans="1:12" x14ac:dyDescent="0.25">
      <c r="A10" t="s">
        <v>17</v>
      </c>
      <c r="B10" s="25">
        <v>3.32</v>
      </c>
      <c r="C10" s="23">
        <v>1.66</v>
      </c>
      <c r="D10" s="23">
        <v>1.66</v>
      </c>
      <c r="E10" s="25">
        <v>3.16</v>
      </c>
      <c r="F10" s="23">
        <v>1.5100000000000002</v>
      </c>
      <c r="G10" s="23">
        <v>1.65</v>
      </c>
      <c r="H10" s="25">
        <v>2.86</v>
      </c>
      <c r="I10" s="23">
        <v>1.4899999999999998</v>
      </c>
      <c r="J10" s="23">
        <v>1.37</v>
      </c>
      <c r="K10" s="25">
        <v>2.72</v>
      </c>
      <c r="L10" s="23">
        <v>1.3300000000000003</v>
      </c>
    </row>
    <row r="11" spans="1:12" x14ac:dyDescent="0.25">
      <c r="A11" t="s">
        <v>18</v>
      </c>
      <c r="B11" s="24">
        <v>1360</v>
      </c>
      <c r="C11" s="18">
        <v>-86</v>
      </c>
      <c r="D11" s="18">
        <v>1446</v>
      </c>
      <c r="E11" s="24">
        <v>1286</v>
      </c>
      <c r="F11" s="18">
        <v>1286</v>
      </c>
      <c r="G11" s="18">
        <v>1436</v>
      </c>
      <c r="H11" s="24">
        <v>438</v>
      </c>
      <c r="I11" s="18">
        <v>438</v>
      </c>
      <c r="J11" s="18">
        <v>438</v>
      </c>
      <c r="K11" s="24">
        <v>180</v>
      </c>
      <c r="L11" s="18">
        <v>128</v>
      </c>
    </row>
    <row r="12" spans="1:12" x14ac:dyDescent="0.25">
      <c r="A12" t="s">
        <v>12</v>
      </c>
      <c r="B12" s="24">
        <v>993</v>
      </c>
      <c r="C12" s="18">
        <v>-111</v>
      </c>
      <c r="D12" s="18">
        <v>1104</v>
      </c>
      <c r="E12" s="24">
        <v>930</v>
      </c>
      <c r="F12" s="18">
        <v>930</v>
      </c>
      <c r="G12" s="18">
        <v>1102</v>
      </c>
      <c r="H12" s="24">
        <v>438</v>
      </c>
      <c r="I12" s="18">
        <v>438</v>
      </c>
      <c r="J12" s="18">
        <v>438</v>
      </c>
      <c r="K12" s="24">
        <v>180</v>
      </c>
      <c r="L12" s="18">
        <v>128</v>
      </c>
    </row>
    <row r="13" spans="1:12" x14ac:dyDescent="0.25">
      <c r="A13" t="s">
        <v>13</v>
      </c>
      <c r="B13" s="24">
        <v>367</v>
      </c>
      <c r="C13" s="18">
        <v>25</v>
      </c>
      <c r="D13" s="18">
        <v>342</v>
      </c>
      <c r="E13" s="24">
        <v>356</v>
      </c>
      <c r="F13" s="18">
        <v>356</v>
      </c>
      <c r="G13" s="18">
        <v>334</v>
      </c>
      <c r="H13" s="24">
        <v>0</v>
      </c>
      <c r="I13" s="18">
        <v>0</v>
      </c>
      <c r="J13" s="18">
        <v>0</v>
      </c>
      <c r="K13" s="24">
        <v>0</v>
      </c>
      <c r="L13" s="18">
        <v>0</v>
      </c>
    </row>
    <row r="14" spans="1:12" x14ac:dyDescent="0.25">
      <c r="A14" t="s">
        <v>19</v>
      </c>
      <c r="B14" s="24">
        <v>563</v>
      </c>
      <c r="C14" s="18">
        <v>431</v>
      </c>
      <c r="D14" s="18">
        <v>132</v>
      </c>
      <c r="E14" s="24">
        <v>258</v>
      </c>
      <c r="F14" s="18">
        <v>161</v>
      </c>
      <c r="G14" s="18">
        <v>97</v>
      </c>
      <c r="H14" s="24">
        <v>206</v>
      </c>
      <c r="I14" s="18">
        <v>116</v>
      </c>
      <c r="J14" s="18">
        <v>90</v>
      </c>
      <c r="K14" s="24">
        <v>219</v>
      </c>
      <c r="L14" s="18">
        <v>129</v>
      </c>
    </row>
    <row r="15" spans="1:12" x14ac:dyDescent="0.25">
      <c r="B15" s="26"/>
      <c r="E15" s="26"/>
      <c r="H15" s="26"/>
      <c r="K15" s="26"/>
    </row>
    <row r="16" spans="1:12" x14ac:dyDescent="0.25">
      <c r="A16" s="16" t="s">
        <v>77</v>
      </c>
      <c r="B16" s="20" t="s">
        <v>49</v>
      </c>
      <c r="C16" s="16" t="s">
        <v>51</v>
      </c>
      <c r="D16" s="16" t="s">
        <v>30</v>
      </c>
      <c r="E16" s="16" t="s">
        <v>29</v>
      </c>
      <c r="F16" s="16" t="s">
        <v>28</v>
      </c>
      <c r="G16" s="16" t="s">
        <v>27</v>
      </c>
      <c r="H16" s="16" t="s">
        <v>26</v>
      </c>
      <c r="I16" s="16" t="s">
        <v>25</v>
      </c>
      <c r="J16" s="16" t="s">
        <v>24</v>
      </c>
      <c r="K16" s="16" t="s">
        <v>23</v>
      </c>
      <c r="L16" s="16" t="s">
        <v>22</v>
      </c>
    </row>
    <row r="17" spans="1:12" x14ac:dyDescent="0.25">
      <c r="A17" t="s">
        <v>31</v>
      </c>
      <c r="B17" s="26">
        <v>435</v>
      </c>
      <c r="C17">
        <f>D17</f>
        <v>394</v>
      </c>
      <c r="D17">
        <v>394</v>
      </c>
      <c r="E17" s="26">
        <v>384</v>
      </c>
      <c r="F17">
        <f>G17</f>
        <v>330</v>
      </c>
      <c r="G17">
        <v>330</v>
      </c>
      <c r="H17" s="26">
        <v>313</v>
      </c>
      <c r="I17">
        <v>313</v>
      </c>
      <c r="J17">
        <v>0</v>
      </c>
      <c r="K17" s="26">
        <v>0</v>
      </c>
      <c r="L17">
        <v>0</v>
      </c>
    </row>
    <row r="18" spans="1:12" x14ac:dyDescent="0.25">
      <c r="A18" t="s">
        <v>32</v>
      </c>
      <c r="B18" s="26">
        <v>893</v>
      </c>
      <c r="C18">
        <f>D18</f>
        <v>641</v>
      </c>
      <c r="D18">
        <v>641</v>
      </c>
      <c r="E18" s="26">
        <v>504</v>
      </c>
      <c r="F18">
        <v>504</v>
      </c>
      <c r="G18" s="22">
        <v>476.15722249999993</v>
      </c>
      <c r="H18" s="26">
        <v>462</v>
      </c>
      <c r="I18">
        <v>462</v>
      </c>
      <c r="J18">
        <v>0</v>
      </c>
      <c r="K18" s="26">
        <v>0</v>
      </c>
      <c r="L18">
        <v>0</v>
      </c>
    </row>
    <row r="19" spans="1:12" x14ac:dyDescent="0.25">
      <c r="B19" s="26"/>
      <c r="E19" s="26"/>
      <c r="H19" s="26"/>
      <c r="K19" s="26"/>
    </row>
    <row r="20" spans="1:12" x14ac:dyDescent="0.25">
      <c r="A20" s="15" t="s">
        <v>79</v>
      </c>
      <c r="B20" s="21" t="s">
        <v>50</v>
      </c>
      <c r="C20" s="15" t="s">
        <v>52</v>
      </c>
      <c r="D20" s="15" t="s">
        <v>45</v>
      </c>
      <c r="E20" s="15" t="s">
        <v>44</v>
      </c>
      <c r="F20" s="15" t="s">
        <v>43</v>
      </c>
      <c r="G20" s="15" t="s">
        <v>42</v>
      </c>
      <c r="H20" s="15" t="s">
        <v>41</v>
      </c>
      <c r="I20" s="15" t="s">
        <v>40</v>
      </c>
      <c r="J20" s="15" t="s">
        <v>39</v>
      </c>
      <c r="K20" s="15" t="s">
        <v>38</v>
      </c>
      <c r="L20" s="15" t="s">
        <v>37</v>
      </c>
    </row>
    <row r="21" spans="1:12" x14ac:dyDescent="0.25">
      <c r="A21" t="s">
        <v>34</v>
      </c>
      <c r="B21" s="24">
        <v>5718</v>
      </c>
      <c r="C21" s="18">
        <f>B21-D21</f>
        <v>2851</v>
      </c>
      <c r="D21" s="18">
        <v>2867</v>
      </c>
      <c r="E21" s="24">
        <v>5487</v>
      </c>
      <c r="F21" s="18">
        <v>2659</v>
      </c>
      <c r="G21" s="18">
        <v>2828</v>
      </c>
      <c r="H21" s="24">
        <v>5401</v>
      </c>
      <c r="I21" s="18">
        <v>2751</v>
      </c>
      <c r="J21" s="18">
        <v>2650</v>
      </c>
      <c r="K21" s="24">
        <v>5049</v>
      </c>
      <c r="L21" s="18">
        <v>2750</v>
      </c>
    </row>
    <row r="22" spans="1:12" x14ac:dyDescent="0.25">
      <c r="A22" t="s">
        <v>35</v>
      </c>
      <c r="B22" s="26">
        <v>849</v>
      </c>
      <c r="C22" s="18">
        <f>B22-D22</f>
        <v>401</v>
      </c>
      <c r="D22" s="18">
        <v>448</v>
      </c>
      <c r="E22" s="24">
        <v>801</v>
      </c>
      <c r="F22" s="18">
        <v>423</v>
      </c>
      <c r="G22" s="18">
        <v>378</v>
      </c>
      <c r="H22" s="24">
        <v>632</v>
      </c>
      <c r="I22" s="18">
        <v>309</v>
      </c>
      <c r="J22" s="18">
        <v>324</v>
      </c>
      <c r="K22" s="24">
        <v>627.69500000000005</v>
      </c>
      <c r="L22" s="18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1337-708C-49C9-BA21-FB268C7A86BC}">
  <dimension ref="A3:M22"/>
  <sheetViews>
    <sheetView workbookViewId="0">
      <selection activeCell="A20" sqref="A20"/>
    </sheetView>
  </sheetViews>
  <sheetFormatPr baseColWidth="10" defaultRowHeight="16" x14ac:dyDescent="0.25"/>
  <cols>
    <col min="1" max="1" width="38.1640625" customWidth="1"/>
  </cols>
  <sheetData>
    <row r="3" spans="1:13" x14ac:dyDescent="0.25">
      <c r="A3" s="14" t="s">
        <v>53</v>
      </c>
      <c r="B3" s="14">
        <v>2023</v>
      </c>
      <c r="C3" s="19" t="s">
        <v>63</v>
      </c>
      <c r="D3" s="19" t="s">
        <v>64</v>
      </c>
      <c r="E3" s="14">
        <v>2022</v>
      </c>
      <c r="F3" s="19" t="s">
        <v>65</v>
      </c>
      <c r="G3" s="19" t="s">
        <v>66</v>
      </c>
      <c r="H3" s="19" t="s">
        <v>67</v>
      </c>
      <c r="I3" s="19" t="s">
        <v>68</v>
      </c>
      <c r="J3" s="19" t="s">
        <v>69</v>
      </c>
      <c r="K3" s="19" t="s">
        <v>70</v>
      </c>
      <c r="L3" s="19" t="s">
        <v>71</v>
      </c>
      <c r="M3" s="19" t="s">
        <v>72</v>
      </c>
    </row>
    <row r="4" spans="1:13" x14ac:dyDescent="0.25">
      <c r="A4" t="s">
        <v>54</v>
      </c>
      <c r="B4" s="24">
        <v>6630</v>
      </c>
      <c r="C4" s="18">
        <v>3306</v>
      </c>
      <c r="D4" s="18">
        <v>3324</v>
      </c>
      <c r="E4" s="24">
        <v>7135</v>
      </c>
      <c r="F4" s="18">
        <v>3845</v>
      </c>
      <c r="G4" s="18">
        <v>3290</v>
      </c>
      <c r="H4" s="24">
        <v>4589</v>
      </c>
      <c r="I4" s="18">
        <v>2538</v>
      </c>
      <c r="J4" s="18">
        <v>2051</v>
      </c>
      <c r="K4" s="24">
        <v>3902</v>
      </c>
      <c r="L4" s="18">
        <v>1851</v>
      </c>
      <c r="M4" s="18">
        <v>2051</v>
      </c>
    </row>
    <row r="5" spans="1:13" x14ac:dyDescent="0.25">
      <c r="A5" s="2" t="s">
        <v>55</v>
      </c>
      <c r="B5" s="24">
        <v>6581</v>
      </c>
      <c r="C5" s="18">
        <v>3282</v>
      </c>
      <c r="D5" s="18">
        <v>3299</v>
      </c>
      <c r="E5" s="24">
        <v>7103</v>
      </c>
      <c r="F5" s="18">
        <v>3825</v>
      </c>
      <c r="G5" s="18">
        <v>3278</v>
      </c>
      <c r="H5" s="24">
        <v>4589</v>
      </c>
      <c r="I5" s="18">
        <v>2538</v>
      </c>
      <c r="J5" s="18">
        <v>2039</v>
      </c>
      <c r="K5" s="24">
        <v>3902</v>
      </c>
      <c r="L5" s="18">
        <v>1851</v>
      </c>
      <c r="M5" s="18">
        <v>2051</v>
      </c>
    </row>
    <row r="6" spans="1:13" x14ac:dyDescent="0.25">
      <c r="A6" s="2" t="s">
        <v>56</v>
      </c>
      <c r="B6" s="24">
        <v>49</v>
      </c>
      <c r="C6" s="18">
        <v>24</v>
      </c>
      <c r="D6" s="18">
        <v>25</v>
      </c>
      <c r="E6" s="24">
        <v>32</v>
      </c>
      <c r="F6" s="18">
        <v>20</v>
      </c>
      <c r="G6" s="18">
        <v>12</v>
      </c>
      <c r="H6" s="24">
        <v>0</v>
      </c>
      <c r="I6" s="18">
        <v>0</v>
      </c>
      <c r="J6" s="18">
        <v>0</v>
      </c>
      <c r="K6" s="24">
        <v>0</v>
      </c>
      <c r="L6" s="18">
        <v>0</v>
      </c>
      <c r="M6" s="18">
        <v>0</v>
      </c>
    </row>
    <row r="7" spans="1:13" x14ac:dyDescent="0.25">
      <c r="A7" t="s">
        <v>57</v>
      </c>
      <c r="B7" s="24">
        <v>798</v>
      </c>
      <c r="C7" s="18">
        <v>389</v>
      </c>
      <c r="D7" s="18">
        <v>409</v>
      </c>
      <c r="E7" s="24">
        <v>669</v>
      </c>
      <c r="F7" s="18">
        <v>355</v>
      </c>
      <c r="G7" s="18">
        <v>314</v>
      </c>
      <c r="H7" s="24">
        <v>532</v>
      </c>
      <c r="I7" s="18">
        <v>275</v>
      </c>
      <c r="J7" s="18">
        <v>257</v>
      </c>
      <c r="K7" s="24">
        <v>506</v>
      </c>
      <c r="L7" s="18">
        <v>249</v>
      </c>
      <c r="M7" s="18">
        <v>257</v>
      </c>
    </row>
    <row r="8" spans="1:13" x14ac:dyDescent="0.25">
      <c r="A8" t="s">
        <v>58</v>
      </c>
      <c r="B8" s="24">
        <v>621</v>
      </c>
      <c r="C8" s="18">
        <v>298</v>
      </c>
      <c r="D8" s="18">
        <v>323</v>
      </c>
      <c r="E8" s="24">
        <v>509</v>
      </c>
      <c r="F8" s="18">
        <v>265</v>
      </c>
      <c r="G8" s="18">
        <v>244</v>
      </c>
      <c r="H8" s="24">
        <v>392</v>
      </c>
      <c r="I8" s="18">
        <v>204</v>
      </c>
      <c r="J8" s="18">
        <v>188</v>
      </c>
      <c r="K8" s="24">
        <v>366</v>
      </c>
      <c r="L8" s="18">
        <v>178</v>
      </c>
      <c r="M8" s="18">
        <v>188</v>
      </c>
    </row>
    <row r="9" spans="1:13" x14ac:dyDescent="0.25">
      <c r="A9" t="s">
        <v>59</v>
      </c>
      <c r="B9" s="24">
        <v>354</v>
      </c>
      <c r="C9" s="18">
        <v>176</v>
      </c>
      <c r="D9" s="18">
        <v>178</v>
      </c>
      <c r="E9" s="24">
        <v>263</v>
      </c>
      <c r="F9" s="18">
        <v>93</v>
      </c>
      <c r="G9" s="18">
        <v>170</v>
      </c>
      <c r="H9" s="24">
        <v>293</v>
      </c>
      <c r="I9" s="18">
        <v>157</v>
      </c>
      <c r="J9" s="18">
        <v>136</v>
      </c>
      <c r="K9" s="24">
        <v>280</v>
      </c>
      <c r="L9" s="18">
        <v>148</v>
      </c>
      <c r="M9" s="18">
        <v>132</v>
      </c>
    </row>
    <row r="10" spans="1:13" x14ac:dyDescent="0.25">
      <c r="A10" t="s">
        <v>60</v>
      </c>
      <c r="B10" s="25">
        <v>3.32</v>
      </c>
      <c r="C10" s="23">
        <v>1.66</v>
      </c>
      <c r="D10" s="23">
        <v>1.66</v>
      </c>
      <c r="E10" s="25">
        <v>3.16</v>
      </c>
      <c r="F10" s="23">
        <v>1.5100000000000002</v>
      </c>
      <c r="G10" s="23">
        <v>1.65</v>
      </c>
      <c r="H10" s="25">
        <v>2.86</v>
      </c>
      <c r="I10" s="23">
        <v>1.4899999999999998</v>
      </c>
      <c r="J10" s="23">
        <v>1.37</v>
      </c>
      <c r="K10" s="25">
        <v>2.72</v>
      </c>
      <c r="L10" s="23">
        <v>1.3300000000000003</v>
      </c>
      <c r="M10" s="23">
        <v>1.39</v>
      </c>
    </row>
    <row r="11" spans="1:13" x14ac:dyDescent="0.25">
      <c r="A11" t="s">
        <v>61</v>
      </c>
      <c r="B11" s="24">
        <v>1360</v>
      </c>
      <c r="C11" s="18">
        <v>-86</v>
      </c>
      <c r="D11" s="18">
        <v>1446</v>
      </c>
      <c r="E11" s="24">
        <v>1286</v>
      </c>
      <c r="F11" s="18">
        <v>1286</v>
      </c>
      <c r="G11" s="18">
        <v>1436</v>
      </c>
      <c r="H11" s="24">
        <v>438</v>
      </c>
      <c r="I11" s="18">
        <v>438</v>
      </c>
      <c r="J11" s="18">
        <v>438</v>
      </c>
      <c r="K11" s="24">
        <v>180</v>
      </c>
      <c r="L11" s="18">
        <v>128</v>
      </c>
      <c r="M11" s="18">
        <v>52</v>
      </c>
    </row>
    <row r="12" spans="1:13" x14ac:dyDescent="0.25">
      <c r="A12" s="2" t="s">
        <v>55</v>
      </c>
      <c r="B12" s="24">
        <v>993</v>
      </c>
      <c r="C12" s="18">
        <v>-111</v>
      </c>
      <c r="D12" s="18">
        <v>1104</v>
      </c>
      <c r="E12" s="24">
        <v>930</v>
      </c>
      <c r="F12" s="18">
        <v>930</v>
      </c>
      <c r="G12" s="18">
        <v>1102</v>
      </c>
      <c r="H12" s="24">
        <v>438</v>
      </c>
      <c r="I12" s="18">
        <v>438</v>
      </c>
      <c r="J12" s="18">
        <v>438</v>
      </c>
      <c r="K12" s="24">
        <v>180</v>
      </c>
      <c r="L12" s="18">
        <v>128</v>
      </c>
      <c r="M12" s="18">
        <v>52</v>
      </c>
    </row>
    <row r="13" spans="1:13" x14ac:dyDescent="0.25">
      <c r="A13" s="2" t="s">
        <v>56</v>
      </c>
      <c r="B13" s="24">
        <v>367</v>
      </c>
      <c r="C13" s="18">
        <v>25</v>
      </c>
      <c r="D13" s="18">
        <v>342</v>
      </c>
      <c r="E13" s="24">
        <v>356</v>
      </c>
      <c r="F13" s="18">
        <v>356</v>
      </c>
      <c r="G13" s="18">
        <v>334</v>
      </c>
      <c r="H13" s="24">
        <v>0</v>
      </c>
      <c r="I13" s="18">
        <v>0</v>
      </c>
      <c r="J13" s="18">
        <v>0</v>
      </c>
      <c r="K13" s="24">
        <v>0</v>
      </c>
      <c r="L13" s="18">
        <v>0</v>
      </c>
      <c r="M13" s="18">
        <v>0</v>
      </c>
    </row>
    <row r="14" spans="1:13" x14ac:dyDescent="0.25">
      <c r="A14" t="s">
        <v>19</v>
      </c>
      <c r="B14" s="24">
        <v>563</v>
      </c>
      <c r="C14" s="18">
        <v>431</v>
      </c>
      <c r="D14" s="18">
        <v>132</v>
      </c>
      <c r="E14" s="24">
        <v>258</v>
      </c>
      <c r="F14" s="18">
        <v>161</v>
      </c>
      <c r="G14" s="18">
        <v>97</v>
      </c>
      <c r="H14" s="24">
        <v>206</v>
      </c>
      <c r="I14" s="18">
        <v>116</v>
      </c>
      <c r="J14" s="18">
        <v>90</v>
      </c>
      <c r="K14" s="24">
        <v>219</v>
      </c>
      <c r="L14" s="18">
        <v>129</v>
      </c>
      <c r="M14" s="18">
        <v>90</v>
      </c>
    </row>
    <row r="15" spans="1:13" x14ac:dyDescent="0.25">
      <c r="B15" s="26"/>
      <c r="E15" s="26"/>
      <c r="H15" s="26"/>
      <c r="K15" s="26"/>
    </row>
    <row r="16" spans="1:13" x14ac:dyDescent="0.25">
      <c r="A16" s="16" t="s">
        <v>73</v>
      </c>
      <c r="B16" s="16">
        <v>2023</v>
      </c>
      <c r="C16" s="20" t="s">
        <v>63</v>
      </c>
      <c r="D16" s="20" t="s">
        <v>64</v>
      </c>
      <c r="E16" s="16">
        <v>2022</v>
      </c>
      <c r="F16" s="20" t="s">
        <v>65</v>
      </c>
      <c r="G16" s="20" t="s">
        <v>66</v>
      </c>
      <c r="H16" s="20" t="s">
        <v>67</v>
      </c>
      <c r="I16" s="20" t="s">
        <v>68</v>
      </c>
      <c r="J16" s="20" t="s">
        <v>69</v>
      </c>
      <c r="K16" s="20" t="s">
        <v>70</v>
      </c>
      <c r="L16" s="20" t="s">
        <v>71</v>
      </c>
      <c r="M16" s="20" t="s">
        <v>72</v>
      </c>
    </row>
    <row r="17" spans="1:13" x14ac:dyDescent="0.25">
      <c r="A17" t="s">
        <v>74</v>
      </c>
      <c r="B17" s="26">
        <v>435</v>
      </c>
      <c r="C17">
        <f>D17</f>
        <v>394</v>
      </c>
      <c r="D17">
        <v>394</v>
      </c>
      <c r="E17" s="26">
        <v>384</v>
      </c>
      <c r="F17">
        <f>G17</f>
        <v>330</v>
      </c>
      <c r="G17">
        <v>330</v>
      </c>
      <c r="H17" s="26">
        <v>313</v>
      </c>
      <c r="I17">
        <v>313</v>
      </c>
      <c r="J17">
        <v>0</v>
      </c>
      <c r="K17" s="26">
        <v>0</v>
      </c>
      <c r="L17">
        <v>0</v>
      </c>
      <c r="M17">
        <v>0</v>
      </c>
    </row>
    <row r="18" spans="1:13" x14ac:dyDescent="0.25">
      <c r="A18" t="s">
        <v>75</v>
      </c>
      <c r="B18" s="26">
        <v>893</v>
      </c>
      <c r="C18">
        <f>D18</f>
        <v>641</v>
      </c>
      <c r="D18">
        <v>641</v>
      </c>
      <c r="E18" s="26">
        <v>504</v>
      </c>
      <c r="F18">
        <v>504</v>
      </c>
      <c r="G18" s="22">
        <v>476.15722249999993</v>
      </c>
      <c r="H18" s="26">
        <v>462</v>
      </c>
      <c r="I18">
        <v>462</v>
      </c>
      <c r="J18">
        <v>0</v>
      </c>
      <c r="K18" s="26">
        <v>0</v>
      </c>
      <c r="L18">
        <v>0</v>
      </c>
      <c r="M18">
        <v>0</v>
      </c>
    </row>
    <row r="19" spans="1:13" x14ac:dyDescent="0.25">
      <c r="B19" s="26"/>
      <c r="E19" s="26"/>
      <c r="H19" s="26"/>
      <c r="K19" s="26"/>
    </row>
    <row r="20" spans="1:13" x14ac:dyDescent="0.25">
      <c r="A20" s="15" t="s">
        <v>78</v>
      </c>
      <c r="B20" s="15">
        <v>2023</v>
      </c>
      <c r="C20" s="21" t="s">
        <v>63</v>
      </c>
      <c r="D20" s="21" t="s">
        <v>64</v>
      </c>
      <c r="E20" s="15">
        <v>2022</v>
      </c>
      <c r="F20" s="21" t="s">
        <v>65</v>
      </c>
      <c r="G20" s="21" t="s">
        <v>66</v>
      </c>
      <c r="H20" s="21" t="s">
        <v>67</v>
      </c>
      <c r="I20" s="21" t="s">
        <v>68</v>
      </c>
      <c r="J20" s="21" t="s">
        <v>69</v>
      </c>
      <c r="K20" s="21" t="s">
        <v>70</v>
      </c>
      <c r="L20" s="21" t="s">
        <v>71</v>
      </c>
      <c r="M20" s="21" t="s">
        <v>72</v>
      </c>
    </row>
    <row r="21" spans="1:13" x14ac:dyDescent="0.25">
      <c r="A21" t="s">
        <v>76</v>
      </c>
      <c r="B21" s="24">
        <v>5718</v>
      </c>
      <c r="C21" s="18">
        <f>B21-D21</f>
        <v>2851</v>
      </c>
      <c r="D21" s="18">
        <v>2867</v>
      </c>
      <c r="E21" s="24">
        <v>5487</v>
      </c>
      <c r="F21" s="18">
        <v>2659</v>
      </c>
      <c r="G21" s="18">
        <v>2828</v>
      </c>
      <c r="H21" s="24">
        <v>5401</v>
      </c>
      <c r="I21" s="18">
        <v>2751</v>
      </c>
      <c r="J21" s="18">
        <v>2650</v>
      </c>
      <c r="K21" s="24">
        <v>5049</v>
      </c>
      <c r="L21" s="18">
        <v>2750</v>
      </c>
      <c r="M21" s="18">
        <v>2479</v>
      </c>
    </row>
    <row r="22" spans="1:13" x14ac:dyDescent="0.25">
      <c r="A22" t="s">
        <v>62</v>
      </c>
      <c r="B22" s="26">
        <v>849</v>
      </c>
      <c r="C22" s="18">
        <f>B22-D22</f>
        <v>401</v>
      </c>
      <c r="D22" s="18">
        <v>448</v>
      </c>
      <c r="E22" s="24">
        <v>801</v>
      </c>
      <c r="F22" s="18">
        <v>423</v>
      </c>
      <c r="G22" s="18">
        <v>378</v>
      </c>
      <c r="H22" s="24">
        <v>632</v>
      </c>
      <c r="I22" s="18">
        <v>309</v>
      </c>
      <c r="J22" s="18">
        <v>324</v>
      </c>
      <c r="K22" s="24">
        <v>627.69500000000005</v>
      </c>
      <c r="L22" s="18">
        <v>322</v>
      </c>
      <c r="M22" s="18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6609-274A-478A-9684-0137A5906B59}">
  <dimension ref="A1:M41"/>
  <sheetViews>
    <sheetView topLeftCell="A21" zoomScale="90" zoomScaleNormal="90" workbookViewId="0">
      <selection activeCell="C21" sqref="C1:C1048576"/>
    </sheetView>
  </sheetViews>
  <sheetFormatPr baseColWidth="10" defaultColWidth="9" defaultRowHeight="16" x14ac:dyDescent="0.25"/>
  <cols>
    <col min="1" max="1" width="42.33203125" customWidth="1"/>
    <col min="2" max="2" width="13.6640625" hidden="1" customWidth="1"/>
    <col min="3" max="3" width="13.1640625" customWidth="1"/>
    <col min="4" max="5" width="13.6640625" customWidth="1"/>
    <col min="6" max="6" width="13.1640625" customWidth="1"/>
    <col min="7" max="8" width="13.6640625" customWidth="1"/>
    <col min="9" max="9" width="13.1640625" customWidth="1"/>
    <col min="10" max="11" width="13.6640625" customWidth="1"/>
    <col min="12" max="12" width="14.1640625" bestFit="1" customWidth="1"/>
  </cols>
  <sheetData>
    <row r="1" spans="1:12" hidden="1" x14ac:dyDescent="0.25">
      <c r="A1" t="s">
        <v>0</v>
      </c>
      <c r="B1" t="s">
        <v>46</v>
      </c>
      <c r="C1" s="10" t="s">
        <v>10</v>
      </c>
      <c r="D1" s="10" t="s">
        <v>9</v>
      </c>
      <c r="E1" s="10" t="s">
        <v>8</v>
      </c>
      <c r="F1" s="10" t="s">
        <v>7</v>
      </c>
      <c r="G1" s="10" t="s">
        <v>6</v>
      </c>
      <c r="H1" s="10" t="s">
        <v>5</v>
      </c>
      <c r="I1" s="10" t="s">
        <v>4</v>
      </c>
      <c r="J1" s="10" t="s">
        <v>3</v>
      </c>
      <c r="K1" s="10" t="s">
        <v>2</v>
      </c>
      <c r="L1" s="10" t="s">
        <v>1</v>
      </c>
    </row>
    <row r="2" spans="1:12" hidden="1" x14ac:dyDescent="0.25">
      <c r="A2" t="s">
        <v>11</v>
      </c>
      <c r="B2" s="6"/>
      <c r="C2" s="6">
        <v>3324</v>
      </c>
      <c r="D2" s="6">
        <v>7135</v>
      </c>
      <c r="E2" s="6">
        <v>3845</v>
      </c>
      <c r="F2" s="6">
        <v>3290</v>
      </c>
      <c r="G2" s="6">
        <v>4589</v>
      </c>
      <c r="H2" s="6">
        <v>2538</v>
      </c>
      <c r="I2" s="6">
        <v>2051</v>
      </c>
      <c r="J2" s="6">
        <v>3902</v>
      </c>
      <c r="K2" s="6">
        <v>1851</v>
      </c>
      <c r="L2" s="6">
        <v>2051</v>
      </c>
    </row>
    <row r="3" spans="1:12" s="8" customFormat="1" hidden="1" x14ac:dyDescent="0.25">
      <c r="A3" s="2" t="s">
        <v>12</v>
      </c>
      <c r="B3" s="9"/>
      <c r="C3" s="9">
        <v>3299</v>
      </c>
      <c r="D3" s="9">
        <v>7102</v>
      </c>
      <c r="E3" s="9">
        <v>3824</v>
      </c>
      <c r="F3" s="9">
        <v>3278</v>
      </c>
      <c r="G3" s="9">
        <v>4589</v>
      </c>
      <c r="H3" s="9">
        <v>2538</v>
      </c>
      <c r="I3" s="9">
        <v>2039</v>
      </c>
      <c r="J3" s="9">
        <v>3902</v>
      </c>
      <c r="K3" s="9">
        <v>1851</v>
      </c>
      <c r="L3" s="9">
        <v>2051</v>
      </c>
    </row>
    <row r="4" spans="1:12" s="8" customFormat="1" hidden="1" x14ac:dyDescent="0.25">
      <c r="A4" s="2" t="s">
        <v>13</v>
      </c>
      <c r="B4" s="9"/>
      <c r="C4" s="9">
        <v>25</v>
      </c>
      <c r="D4" s="9">
        <v>33</v>
      </c>
      <c r="E4" s="9">
        <v>21</v>
      </c>
      <c r="F4" s="9">
        <v>12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</row>
    <row r="5" spans="1:12" hidden="1" x14ac:dyDescent="0.25">
      <c r="A5" t="s">
        <v>14</v>
      </c>
      <c r="B5" s="6"/>
      <c r="C5" s="6">
        <v>409</v>
      </c>
      <c r="D5" s="6">
        <v>669</v>
      </c>
      <c r="E5" s="6">
        <v>355</v>
      </c>
      <c r="F5" s="6">
        <v>314</v>
      </c>
      <c r="G5" s="6">
        <v>532</v>
      </c>
      <c r="H5" s="6">
        <v>275</v>
      </c>
      <c r="I5" s="6">
        <v>257</v>
      </c>
      <c r="J5" s="6">
        <v>506</v>
      </c>
      <c r="K5" s="6">
        <v>249</v>
      </c>
      <c r="L5" s="6">
        <v>257</v>
      </c>
    </row>
    <row r="6" spans="1:12" hidden="1" x14ac:dyDescent="0.25">
      <c r="A6" t="s">
        <v>15</v>
      </c>
      <c r="B6" s="6"/>
      <c r="C6" s="6">
        <v>323</v>
      </c>
      <c r="D6" s="6">
        <v>509</v>
      </c>
      <c r="E6" s="6">
        <v>265</v>
      </c>
      <c r="F6" s="6">
        <v>244</v>
      </c>
      <c r="G6" s="6">
        <v>392</v>
      </c>
      <c r="H6" s="6">
        <v>204</v>
      </c>
      <c r="I6" s="6">
        <v>188</v>
      </c>
      <c r="J6" s="6">
        <v>366</v>
      </c>
      <c r="K6" s="6">
        <v>178</v>
      </c>
      <c r="L6" s="6">
        <v>188</v>
      </c>
    </row>
    <row r="7" spans="1:12" hidden="1" x14ac:dyDescent="0.25">
      <c r="A7" t="s">
        <v>16</v>
      </c>
      <c r="B7" s="6"/>
      <c r="C7" s="6">
        <v>178</v>
      </c>
      <c r="D7" s="6">
        <v>263</v>
      </c>
      <c r="E7" s="6">
        <v>93</v>
      </c>
      <c r="F7" s="6">
        <v>170</v>
      </c>
      <c r="G7" s="6">
        <v>293</v>
      </c>
      <c r="H7" s="6">
        <v>157</v>
      </c>
      <c r="I7" s="6">
        <v>136</v>
      </c>
      <c r="J7" s="6">
        <v>280</v>
      </c>
      <c r="K7" s="6">
        <v>148</v>
      </c>
      <c r="L7" s="6">
        <v>132</v>
      </c>
    </row>
    <row r="8" spans="1:12" hidden="1" x14ac:dyDescent="0.25">
      <c r="A8" t="s">
        <v>17</v>
      </c>
      <c r="B8" s="6"/>
      <c r="C8" s="7">
        <v>1.66</v>
      </c>
      <c r="D8" s="7">
        <v>3.16</v>
      </c>
      <c r="E8" s="7">
        <v>1.5100000000000002</v>
      </c>
      <c r="F8" s="7">
        <v>1.65</v>
      </c>
      <c r="G8" s="7">
        <v>2.86</v>
      </c>
      <c r="H8" s="7">
        <v>1.4899999999999998</v>
      </c>
      <c r="I8" s="7">
        <v>1.37</v>
      </c>
      <c r="J8" s="7">
        <v>2.72</v>
      </c>
      <c r="K8" s="7">
        <v>1.3300000000000003</v>
      </c>
      <c r="L8" s="7">
        <v>1.39</v>
      </c>
    </row>
    <row r="9" spans="1:12" hidden="1" x14ac:dyDescent="0.25">
      <c r="A9" t="s">
        <v>18</v>
      </c>
      <c r="B9" s="6"/>
      <c r="C9" s="6">
        <v>1446</v>
      </c>
      <c r="D9" s="6">
        <v>1286</v>
      </c>
      <c r="E9" s="6">
        <v>1286</v>
      </c>
      <c r="F9" s="6">
        <v>1436</v>
      </c>
      <c r="G9" s="6">
        <v>438</v>
      </c>
      <c r="H9" s="6">
        <v>438</v>
      </c>
      <c r="I9" s="6">
        <v>438</v>
      </c>
      <c r="J9" s="6">
        <v>180</v>
      </c>
      <c r="K9" s="6">
        <v>128</v>
      </c>
      <c r="L9" s="6">
        <v>52</v>
      </c>
    </row>
    <row r="10" spans="1:12" s="8" customFormat="1" hidden="1" x14ac:dyDescent="0.25">
      <c r="A10" s="2" t="s">
        <v>12</v>
      </c>
      <c r="B10" s="9"/>
      <c r="C10" s="9">
        <v>1104</v>
      </c>
      <c r="D10" s="9">
        <v>930</v>
      </c>
      <c r="E10" s="9">
        <v>930</v>
      </c>
      <c r="F10" s="9">
        <v>1102</v>
      </c>
      <c r="G10" s="9">
        <v>438</v>
      </c>
      <c r="H10" s="9">
        <v>438</v>
      </c>
      <c r="I10" s="9">
        <v>438</v>
      </c>
      <c r="J10" s="9">
        <v>180</v>
      </c>
      <c r="K10" s="9">
        <v>128</v>
      </c>
      <c r="L10" s="9">
        <v>52</v>
      </c>
    </row>
    <row r="11" spans="1:12" s="8" customFormat="1" hidden="1" x14ac:dyDescent="0.25">
      <c r="A11" s="2" t="s">
        <v>13</v>
      </c>
      <c r="B11" s="9"/>
      <c r="C11" s="9">
        <v>342</v>
      </c>
      <c r="D11" s="9">
        <v>356</v>
      </c>
      <c r="E11" s="9">
        <v>356</v>
      </c>
      <c r="F11" s="9">
        <v>334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hidden="1" x14ac:dyDescent="0.25">
      <c r="A12" t="s">
        <v>19</v>
      </c>
      <c r="B12" s="6"/>
      <c r="C12" s="6">
        <v>132</v>
      </c>
      <c r="D12" s="6">
        <v>259</v>
      </c>
      <c r="E12" s="6">
        <v>162</v>
      </c>
      <c r="F12" s="6">
        <v>97</v>
      </c>
      <c r="G12" s="6">
        <v>206</v>
      </c>
      <c r="H12" s="6">
        <v>116</v>
      </c>
      <c r="I12" s="6">
        <v>90</v>
      </c>
      <c r="J12" s="6">
        <v>219</v>
      </c>
      <c r="K12" s="6">
        <v>129</v>
      </c>
      <c r="L12" s="6">
        <v>90</v>
      </c>
    </row>
    <row r="13" spans="1:12" hidden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idden="1" x14ac:dyDescent="0.25">
      <c r="A14" t="s">
        <v>20</v>
      </c>
      <c r="B14" s="6" t="s">
        <v>46</v>
      </c>
      <c r="C14" s="6" t="s">
        <v>30</v>
      </c>
      <c r="D14" s="6" t="s">
        <v>29</v>
      </c>
      <c r="E14" s="6" t="s">
        <v>28</v>
      </c>
      <c r="F14" s="6" t="s">
        <v>27</v>
      </c>
      <c r="G14" s="6" t="s">
        <v>26</v>
      </c>
      <c r="H14" s="6" t="s">
        <v>25</v>
      </c>
      <c r="I14" s="6" t="s">
        <v>24</v>
      </c>
      <c r="J14" s="6" t="s">
        <v>23</v>
      </c>
      <c r="K14" s="6" t="s">
        <v>22</v>
      </c>
      <c r="L14" s="6" t="s">
        <v>21</v>
      </c>
    </row>
    <row r="15" spans="1:12" hidden="1" x14ac:dyDescent="0.25">
      <c r="A15" t="s">
        <v>31</v>
      </c>
      <c r="B15" s="6"/>
      <c r="C15" s="6">
        <v>394</v>
      </c>
      <c r="D15" s="6">
        <v>383</v>
      </c>
      <c r="E15" s="6">
        <v>383</v>
      </c>
      <c r="F15" s="6">
        <v>330</v>
      </c>
      <c r="G15" s="6">
        <v>313</v>
      </c>
      <c r="H15" s="6">
        <v>313</v>
      </c>
      <c r="I15" s="6">
        <v>0</v>
      </c>
      <c r="J15" s="6">
        <v>0</v>
      </c>
      <c r="K15" s="6">
        <v>0</v>
      </c>
      <c r="L15" s="6">
        <v>0</v>
      </c>
    </row>
    <row r="16" spans="1:12" hidden="1" x14ac:dyDescent="0.25">
      <c r="A16" t="s">
        <v>32</v>
      </c>
      <c r="B16" s="6"/>
      <c r="C16" s="6">
        <v>641</v>
      </c>
      <c r="D16" s="6">
        <v>504</v>
      </c>
      <c r="E16" s="6">
        <v>504</v>
      </c>
      <c r="F16" s="6">
        <v>476.15722249999993</v>
      </c>
      <c r="G16" s="6">
        <v>462</v>
      </c>
      <c r="H16" s="6">
        <v>462</v>
      </c>
      <c r="I16" s="6">
        <v>0</v>
      </c>
      <c r="J16" s="6">
        <v>0</v>
      </c>
      <c r="K16" s="6">
        <v>0</v>
      </c>
      <c r="L16" s="6">
        <v>0</v>
      </c>
    </row>
    <row r="17" spans="1:13" hidden="1" x14ac:dyDescent="0.25"/>
    <row r="18" spans="1:13" hidden="1" x14ac:dyDescent="0.25">
      <c r="A18" t="s">
        <v>33</v>
      </c>
      <c r="B18" s="6" t="s">
        <v>46</v>
      </c>
      <c r="C18" s="6" t="s">
        <v>45</v>
      </c>
      <c r="D18" s="6" t="s">
        <v>44</v>
      </c>
      <c r="E18" s="6" t="s">
        <v>43</v>
      </c>
      <c r="F18" s="6" t="s">
        <v>42</v>
      </c>
      <c r="G18" s="6" t="s">
        <v>41</v>
      </c>
      <c r="H18" s="6" t="s">
        <v>40</v>
      </c>
      <c r="I18" s="6" t="s">
        <v>39</v>
      </c>
      <c r="J18" s="6" t="s">
        <v>38</v>
      </c>
      <c r="K18" s="6" t="s">
        <v>37</v>
      </c>
      <c r="L18" s="6" t="s">
        <v>36</v>
      </c>
    </row>
    <row r="19" spans="1:13" hidden="1" x14ac:dyDescent="0.25">
      <c r="A19" t="s">
        <v>34</v>
      </c>
      <c r="B19" s="11"/>
      <c r="C19" s="11">
        <f>'[1]Volume&amp;GM Q2 23'!$B$23</f>
        <v>2867250</v>
      </c>
      <c r="D19" s="11">
        <f>'[2]Volumes distri analyse 2022'!$C$67</f>
        <v>5487151</v>
      </c>
      <c r="E19" s="11">
        <f ca="1">Table9[[#This Row],[  H1 2023  ]]-Table9[[#This Row],[  H2 2022  ]]</f>
        <v>2659376</v>
      </c>
      <c r="F19" s="11">
        <f>'[1]Volume&amp;GM Q2 23'!$C$23</f>
        <v>2827775</v>
      </c>
      <c r="G19" s="11">
        <f>'[2]Volumes distri analyse 2022'!$D$67</f>
        <v>5400666</v>
      </c>
      <c r="H19" s="11">
        <f ca="1">Table9[[#This Row],[  H1 2022  ]]-Table9[[#This Row],[  H2 2021  ]]</f>
        <v>2750759</v>
      </c>
      <c r="I19" s="11">
        <f>'[3]Volumes distri analyse 2022'!$D$67</f>
        <v>2649907</v>
      </c>
      <c r="J19" s="11">
        <f>'[2]Volumes distri analyse 2022'!$G$67</f>
        <v>5048770</v>
      </c>
      <c r="K19" s="11">
        <f ca="1">Table9[[#This Row],[  H1 2021  ]]-Table9[[#This Row],[  H2 2020  ]]</f>
        <v>2569533</v>
      </c>
      <c r="L19" s="11">
        <f>'[3]Volumes distri analyse 2022'!$G$67</f>
        <v>2479237</v>
      </c>
    </row>
    <row r="20" spans="1:13" hidden="1" x14ac:dyDescent="0.25">
      <c r="A20" t="s">
        <v>35</v>
      </c>
      <c r="B20" s="11"/>
      <c r="C20" s="11">
        <f>'[1]Volume&amp;GM Q2 23'!$E$23</f>
        <v>447646.1472516256</v>
      </c>
      <c r="D20" s="11">
        <f>'[2]Marges distri analyse 2022'!$C$67</f>
        <v>800859.51528954902</v>
      </c>
      <c r="E20" s="11">
        <f ca="1">Table9[[#This Row],[  H1 2023  ]]-Table9[[#This Row],[  H2 2022  ]]</f>
        <v>422893.21354768844</v>
      </c>
      <c r="F20" s="11">
        <f>'[1]Volume&amp;GM Q2 23'!$F$23</f>
        <v>377966.30174186057</v>
      </c>
      <c r="G20" s="11">
        <f>'[2]Marges distri analyse 2022'!$D$67</f>
        <v>632488.87545692816</v>
      </c>
      <c r="H20" s="11">
        <f ca="1">Table9[[#This Row],[  H1 2022  ]]-Table9[[#This Row],[  H2 2021  ]]</f>
        <v>308686.21708681108</v>
      </c>
      <c r="I20" s="11">
        <f>'[3]Marges distri analyse 2022'!$D$67</f>
        <v>323802.65837011707</v>
      </c>
      <c r="J20" s="11">
        <f>'[2]Marges distri analyse 2022'!$G$67</f>
        <v>627695</v>
      </c>
      <c r="K20" s="11">
        <f ca="1">Table9[[#This Row],[  H1 2021  ]]-Table9[[#This Row],[  H2 2020  ]]</f>
        <v>322232</v>
      </c>
      <c r="L20" s="11">
        <f>'[4]Marges distri analyse 2023'!$J$74</f>
        <v>305463</v>
      </c>
    </row>
    <row r="22" spans="1:13" x14ac:dyDescent="0.25">
      <c r="A22" s="14" t="s">
        <v>0</v>
      </c>
      <c r="B22" s="14" t="s">
        <v>1</v>
      </c>
      <c r="C22" s="14" t="s">
        <v>2</v>
      </c>
      <c r="D22" s="14" t="s">
        <v>3</v>
      </c>
      <c r="E22" s="14" t="s">
        <v>4</v>
      </c>
      <c r="F22" s="14" t="s">
        <v>5</v>
      </c>
      <c r="G22" s="14" t="s">
        <v>6</v>
      </c>
      <c r="H22" s="14" t="s">
        <v>7</v>
      </c>
      <c r="I22" s="14" t="s">
        <v>8</v>
      </c>
      <c r="J22" s="14" t="s">
        <v>9</v>
      </c>
      <c r="K22" s="14" t="s">
        <v>10</v>
      </c>
      <c r="L22" s="14" t="s">
        <v>48</v>
      </c>
      <c r="M22" s="19" t="s">
        <v>46</v>
      </c>
    </row>
    <row r="23" spans="1:13" x14ac:dyDescent="0.25">
      <c r="A23" t="s">
        <v>11</v>
      </c>
      <c r="B23" s="18">
        <v>2051</v>
      </c>
      <c r="C23" s="18">
        <v>1851</v>
      </c>
      <c r="D23" s="18">
        <v>3902</v>
      </c>
      <c r="E23" s="18">
        <v>2051</v>
      </c>
      <c r="F23" s="18">
        <v>2538</v>
      </c>
      <c r="G23" s="18">
        <v>4589</v>
      </c>
      <c r="H23" s="18">
        <v>3290</v>
      </c>
      <c r="I23" s="18">
        <v>3845</v>
      </c>
      <c r="J23" s="18">
        <v>7135</v>
      </c>
      <c r="K23" s="18">
        <v>3324</v>
      </c>
      <c r="L23" s="18">
        <v>3306</v>
      </c>
      <c r="M23" s="18">
        <v>6630</v>
      </c>
    </row>
    <row r="24" spans="1:13" x14ac:dyDescent="0.25">
      <c r="A24" t="s">
        <v>12</v>
      </c>
      <c r="B24" s="18">
        <v>2051</v>
      </c>
      <c r="C24" s="18">
        <v>1851</v>
      </c>
      <c r="D24" s="18">
        <v>3902</v>
      </c>
      <c r="E24" s="18">
        <v>2039</v>
      </c>
      <c r="F24" s="18">
        <v>2538</v>
      </c>
      <c r="G24" s="18">
        <v>4589</v>
      </c>
      <c r="H24" s="18">
        <v>3278</v>
      </c>
      <c r="I24" s="18">
        <v>3825</v>
      </c>
      <c r="J24" s="18">
        <v>7103</v>
      </c>
      <c r="K24" s="18">
        <v>3299</v>
      </c>
      <c r="L24" s="18">
        <v>3282</v>
      </c>
      <c r="M24" s="18">
        <v>6581</v>
      </c>
    </row>
    <row r="25" spans="1:13" x14ac:dyDescent="0.25">
      <c r="A25" t="s">
        <v>13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12</v>
      </c>
      <c r="I25" s="18">
        <v>20</v>
      </c>
      <c r="J25" s="18">
        <v>32</v>
      </c>
      <c r="K25" s="18">
        <v>25</v>
      </c>
      <c r="L25" s="18">
        <v>24</v>
      </c>
      <c r="M25" s="18">
        <v>49</v>
      </c>
    </row>
    <row r="26" spans="1:13" x14ac:dyDescent="0.25">
      <c r="A26" t="s">
        <v>14</v>
      </c>
      <c r="B26" s="18">
        <v>257</v>
      </c>
      <c r="C26" s="18">
        <v>249</v>
      </c>
      <c r="D26" s="18">
        <v>506</v>
      </c>
      <c r="E26" s="18">
        <v>257</v>
      </c>
      <c r="F26" s="18">
        <v>275</v>
      </c>
      <c r="G26" s="18">
        <v>532</v>
      </c>
      <c r="H26" s="18">
        <v>314</v>
      </c>
      <c r="I26" s="18">
        <v>355</v>
      </c>
      <c r="J26" s="18">
        <v>669</v>
      </c>
      <c r="K26" s="18">
        <v>409</v>
      </c>
      <c r="L26" s="18">
        <v>389</v>
      </c>
      <c r="M26" s="18">
        <v>798</v>
      </c>
    </row>
    <row r="27" spans="1:13" x14ac:dyDescent="0.25">
      <c r="A27" t="s">
        <v>15</v>
      </c>
      <c r="B27" s="18">
        <v>188</v>
      </c>
      <c r="C27" s="18">
        <v>178</v>
      </c>
      <c r="D27" s="18">
        <v>366</v>
      </c>
      <c r="E27" s="18">
        <v>188</v>
      </c>
      <c r="F27" s="18">
        <v>204</v>
      </c>
      <c r="G27" s="18">
        <v>392</v>
      </c>
      <c r="H27" s="18">
        <v>244</v>
      </c>
      <c r="I27" s="18">
        <v>265</v>
      </c>
      <c r="J27" s="18">
        <v>509</v>
      </c>
      <c r="K27" s="18">
        <v>323</v>
      </c>
      <c r="L27" s="18">
        <v>298</v>
      </c>
      <c r="M27" s="18">
        <v>621</v>
      </c>
    </row>
    <row r="28" spans="1:13" x14ac:dyDescent="0.25">
      <c r="A28" t="s">
        <v>16</v>
      </c>
      <c r="B28" s="18">
        <v>132</v>
      </c>
      <c r="C28" s="18">
        <v>148</v>
      </c>
      <c r="D28" s="18">
        <v>280</v>
      </c>
      <c r="E28" s="18">
        <v>136</v>
      </c>
      <c r="F28" s="18">
        <v>157</v>
      </c>
      <c r="G28" s="18">
        <v>293</v>
      </c>
      <c r="H28" s="18">
        <v>170</v>
      </c>
      <c r="I28" s="18">
        <v>93</v>
      </c>
      <c r="J28" s="18">
        <v>263</v>
      </c>
      <c r="K28" s="18">
        <v>178</v>
      </c>
      <c r="L28" s="18">
        <v>176</v>
      </c>
      <c r="M28" s="18">
        <v>354</v>
      </c>
    </row>
    <row r="29" spans="1:13" x14ac:dyDescent="0.25">
      <c r="A29" t="s">
        <v>17</v>
      </c>
      <c r="B29" s="23">
        <v>1.39</v>
      </c>
      <c r="C29" s="23">
        <v>1.3300000000000003</v>
      </c>
      <c r="D29" s="23">
        <v>2.72</v>
      </c>
      <c r="E29" s="23">
        <v>1.37</v>
      </c>
      <c r="F29" s="23">
        <v>1.4899999999999998</v>
      </c>
      <c r="G29" s="23">
        <v>2.86</v>
      </c>
      <c r="H29" s="23">
        <v>1.65</v>
      </c>
      <c r="I29" s="23">
        <v>1.5100000000000002</v>
      </c>
      <c r="J29" s="23">
        <v>3.16</v>
      </c>
      <c r="K29" s="23">
        <v>1.66</v>
      </c>
      <c r="L29" s="23">
        <v>1.66</v>
      </c>
      <c r="M29" s="23">
        <v>3.32</v>
      </c>
    </row>
    <row r="30" spans="1:13" x14ac:dyDescent="0.25">
      <c r="A30" t="s">
        <v>18</v>
      </c>
      <c r="B30" s="18">
        <v>52</v>
      </c>
      <c r="C30" s="18">
        <v>128</v>
      </c>
      <c r="D30" s="18">
        <v>180</v>
      </c>
      <c r="E30" s="18">
        <v>438</v>
      </c>
      <c r="F30" s="18">
        <v>438</v>
      </c>
      <c r="G30" s="18">
        <v>438</v>
      </c>
      <c r="H30" s="18">
        <v>1436</v>
      </c>
      <c r="I30" s="18">
        <v>1286</v>
      </c>
      <c r="J30" s="18">
        <v>1286</v>
      </c>
      <c r="K30" s="18">
        <v>1446</v>
      </c>
      <c r="L30" s="18">
        <v>-86</v>
      </c>
      <c r="M30" s="18">
        <v>1360</v>
      </c>
    </row>
    <row r="31" spans="1:13" x14ac:dyDescent="0.25">
      <c r="A31" t="s">
        <v>12</v>
      </c>
      <c r="B31" s="18">
        <v>52</v>
      </c>
      <c r="C31" s="18">
        <v>128</v>
      </c>
      <c r="D31" s="18">
        <v>180</v>
      </c>
      <c r="E31" s="18">
        <v>438</v>
      </c>
      <c r="F31" s="18">
        <v>438</v>
      </c>
      <c r="G31" s="18">
        <v>438</v>
      </c>
      <c r="H31" s="18">
        <v>1102</v>
      </c>
      <c r="I31" s="18">
        <v>930</v>
      </c>
      <c r="J31" s="18">
        <v>930</v>
      </c>
      <c r="K31" s="18">
        <v>1104</v>
      </c>
      <c r="L31" s="18">
        <v>-111</v>
      </c>
      <c r="M31" s="18">
        <v>993</v>
      </c>
    </row>
    <row r="32" spans="1:13" x14ac:dyDescent="0.25">
      <c r="A32" t="s">
        <v>13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334</v>
      </c>
      <c r="I32" s="18">
        <v>356</v>
      </c>
      <c r="J32" s="18">
        <v>356</v>
      </c>
      <c r="K32" s="18">
        <v>342</v>
      </c>
      <c r="L32" s="18">
        <v>25</v>
      </c>
      <c r="M32" s="18">
        <v>367</v>
      </c>
    </row>
    <row r="33" spans="1:13" x14ac:dyDescent="0.25">
      <c r="A33" t="s">
        <v>19</v>
      </c>
      <c r="B33" s="18">
        <v>90</v>
      </c>
      <c r="C33" s="18">
        <v>129</v>
      </c>
      <c r="D33" s="18">
        <v>219</v>
      </c>
      <c r="E33" s="18">
        <v>90</v>
      </c>
      <c r="F33" s="18">
        <v>116</v>
      </c>
      <c r="G33" s="18">
        <v>206</v>
      </c>
      <c r="H33" s="18">
        <v>97</v>
      </c>
      <c r="I33" s="18">
        <v>161</v>
      </c>
      <c r="J33" s="18">
        <v>258</v>
      </c>
      <c r="K33" s="18">
        <v>132</v>
      </c>
      <c r="L33" s="18">
        <v>431</v>
      </c>
      <c r="M33" s="18">
        <v>563</v>
      </c>
    </row>
    <row r="35" spans="1:13" x14ac:dyDescent="0.25">
      <c r="A35" s="16" t="s">
        <v>20</v>
      </c>
      <c r="B35" s="16" t="s">
        <v>21</v>
      </c>
      <c r="C35" s="16" t="s">
        <v>22</v>
      </c>
      <c r="D35" s="16" t="s">
        <v>23</v>
      </c>
      <c r="E35" s="16" t="s">
        <v>24</v>
      </c>
      <c r="F35" s="16" t="s">
        <v>25</v>
      </c>
      <c r="G35" s="16" t="s">
        <v>26</v>
      </c>
      <c r="H35" s="16" t="s">
        <v>27</v>
      </c>
      <c r="I35" s="16" t="s">
        <v>28</v>
      </c>
      <c r="J35" s="16" t="s">
        <v>29</v>
      </c>
      <c r="K35" s="16" t="s">
        <v>30</v>
      </c>
      <c r="L35" s="16" t="s">
        <v>51</v>
      </c>
      <c r="M35" s="20" t="s">
        <v>49</v>
      </c>
    </row>
    <row r="36" spans="1:13" x14ac:dyDescent="0.25">
      <c r="A36" t="s">
        <v>31</v>
      </c>
      <c r="B36">
        <v>0</v>
      </c>
      <c r="C36">
        <v>0</v>
      </c>
      <c r="D36">
        <v>0</v>
      </c>
      <c r="E36">
        <v>0</v>
      </c>
      <c r="F36">
        <v>313</v>
      </c>
      <c r="G36">
        <v>313</v>
      </c>
      <c r="H36">
        <v>330</v>
      </c>
      <c r="I36">
        <f>J36</f>
        <v>384</v>
      </c>
      <c r="J36">
        <v>384</v>
      </c>
      <c r="K36">
        <v>394</v>
      </c>
      <c r="L36">
        <f>M36</f>
        <v>435</v>
      </c>
      <c r="M36">
        <v>435</v>
      </c>
    </row>
    <row r="37" spans="1:13" x14ac:dyDescent="0.25">
      <c r="A37" t="s">
        <v>32</v>
      </c>
      <c r="B37">
        <v>0</v>
      </c>
      <c r="C37">
        <v>0</v>
      </c>
      <c r="D37">
        <v>0</v>
      </c>
      <c r="E37">
        <v>0</v>
      </c>
      <c r="F37">
        <v>462</v>
      </c>
      <c r="G37">
        <v>462</v>
      </c>
      <c r="H37" s="22">
        <v>476.15722249999993</v>
      </c>
      <c r="I37">
        <v>504</v>
      </c>
      <c r="J37">
        <v>504</v>
      </c>
      <c r="K37">
        <v>641</v>
      </c>
      <c r="L37">
        <f>M37</f>
        <v>893</v>
      </c>
      <c r="M37">
        <v>893</v>
      </c>
    </row>
    <row r="39" spans="1:13" x14ac:dyDescent="0.25">
      <c r="A39" s="15" t="s">
        <v>33</v>
      </c>
      <c r="B39" s="15" t="s">
        <v>36</v>
      </c>
      <c r="C39" s="15" t="s">
        <v>37</v>
      </c>
      <c r="D39" s="15" t="s">
        <v>38</v>
      </c>
      <c r="E39" s="15" t="s">
        <v>39</v>
      </c>
      <c r="F39" s="15" t="s">
        <v>40</v>
      </c>
      <c r="G39" s="15" t="s">
        <v>41</v>
      </c>
      <c r="H39" s="15" t="s">
        <v>42</v>
      </c>
      <c r="I39" s="15" t="s">
        <v>43</v>
      </c>
      <c r="J39" s="15" t="s">
        <v>44</v>
      </c>
      <c r="K39" s="15" t="s">
        <v>45</v>
      </c>
      <c r="L39" s="15" t="s">
        <v>52</v>
      </c>
      <c r="M39" s="21" t="s">
        <v>50</v>
      </c>
    </row>
    <row r="40" spans="1:13" x14ac:dyDescent="0.25">
      <c r="A40" t="s">
        <v>34</v>
      </c>
      <c r="B40" s="18">
        <v>2479</v>
      </c>
      <c r="C40" s="18">
        <v>2750</v>
      </c>
      <c r="D40" s="18">
        <v>5049</v>
      </c>
      <c r="E40" s="18">
        <v>2650</v>
      </c>
      <c r="F40" s="18">
        <v>2751</v>
      </c>
      <c r="G40" s="18">
        <v>5401</v>
      </c>
      <c r="H40" s="18">
        <v>2828</v>
      </c>
      <c r="I40" s="18">
        <v>2659</v>
      </c>
      <c r="J40" s="18">
        <v>5487</v>
      </c>
      <c r="K40" s="18">
        <v>2867</v>
      </c>
      <c r="L40" s="18">
        <f>M40-K40</f>
        <v>2851</v>
      </c>
      <c r="M40" s="18">
        <v>5718</v>
      </c>
    </row>
    <row r="41" spans="1:13" x14ac:dyDescent="0.25">
      <c r="A41" t="s">
        <v>35</v>
      </c>
      <c r="B41" s="18">
        <v>305</v>
      </c>
      <c r="C41" s="18">
        <v>322</v>
      </c>
      <c r="D41" s="18">
        <v>627.69500000000005</v>
      </c>
      <c r="E41" s="18">
        <v>324</v>
      </c>
      <c r="F41" s="18">
        <v>309</v>
      </c>
      <c r="G41" s="18">
        <v>632</v>
      </c>
      <c r="H41" s="18">
        <v>378</v>
      </c>
      <c r="I41" s="18">
        <v>423</v>
      </c>
      <c r="J41" s="18">
        <v>801</v>
      </c>
      <c r="K41" s="18">
        <v>448</v>
      </c>
      <c r="L41" s="18">
        <f>M41-K41</f>
        <v>401</v>
      </c>
      <c r="M41">
        <v>849</v>
      </c>
    </row>
  </sheetData>
  <phoneticPr fontId="4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1127-026C-4B89-BBC1-BD766328D4BA}">
  <sheetPr>
    <pageSetUpPr fitToPage="1"/>
  </sheetPr>
  <dimension ref="A1:O43"/>
  <sheetViews>
    <sheetView topLeftCell="A21" zoomScale="82" zoomScaleNormal="82" workbookViewId="0">
      <selection activeCell="A24" sqref="A24:M43"/>
    </sheetView>
  </sheetViews>
  <sheetFormatPr baseColWidth="10" defaultColWidth="8.6640625" defaultRowHeight="16" x14ac:dyDescent="0.25"/>
  <cols>
    <col min="1" max="1" width="41.6640625" customWidth="1"/>
    <col min="2" max="3" width="13.33203125" customWidth="1"/>
    <col min="4" max="4" width="12.83203125" customWidth="1"/>
    <col min="5" max="6" width="13.33203125" customWidth="1"/>
    <col min="7" max="7" width="12.83203125" customWidth="1"/>
    <col min="8" max="9" width="13.33203125" customWidth="1"/>
    <col min="10" max="10" width="12.83203125" customWidth="1"/>
    <col min="11" max="11" width="13.33203125" customWidth="1"/>
    <col min="12" max="12" width="8.6640625" customWidth="1"/>
  </cols>
  <sheetData>
    <row r="1" spans="1:15" hidden="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48</v>
      </c>
      <c r="M1" t="s">
        <v>47</v>
      </c>
    </row>
    <row r="2" spans="1:15" hidden="1" x14ac:dyDescent="0.25">
      <c r="A2" t="s">
        <v>11</v>
      </c>
      <c r="B2" s="3">
        <v>2051</v>
      </c>
      <c r="C2" s="3">
        <f t="shared" ref="C2:C6" si="0">D2-B2</f>
        <v>1851</v>
      </c>
      <c r="D2" s="3">
        <v>3902</v>
      </c>
      <c r="E2" s="3">
        <v>2051</v>
      </c>
      <c r="F2" s="3">
        <f>Table1[[#This Row],[FY 2021]]-Table1[[#This Row],[H1 2021]]</f>
        <v>2538</v>
      </c>
      <c r="G2" s="3">
        <v>4589</v>
      </c>
      <c r="H2" s="3">
        <v>3290</v>
      </c>
      <c r="I2" s="3">
        <f>Table1[[#This Row],[FY 2022]]-Table1[[#This Row],[H1 2022]]</f>
        <v>3845</v>
      </c>
      <c r="J2" s="3">
        <v>7135</v>
      </c>
      <c r="K2" s="3">
        <v>3324</v>
      </c>
      <c r="L2" s="6">
        <f>Table1[[#This Row],[FY 20232]]-Table1[[#This Row],[H1 2023]]</f>
        <v>3306</v>
      </c>
      <c r="M2" s="6">
        <v>6630</v>
      </c>
    </row>
    <row r="3" spans="1:15" hidden="1" x14ac:dyDescent="0.25">
      <c r="A3" s="2" t="s">
        <v>12</v>
      </c>
      <c r="B3" s="5">
        <f>B2</f>
        <v>2051</v>
      </c>
      <c r="C3" s="5">
        <f t="shared" si="0"/>
        <v>1851</v>
      </c>
      <c r="D3" s="5">
        <f>D2</f>
        <v>3902</v>
      </c>
      <c r="E3" s="5">
        <f>E2-H4</f>
        <v>2039</v>
      </c>
      <c r="F3" s="5">
        <f>F2</f>
        <v>2538</v>
      </c>
      <c r="G3" s="5">
        <f>G2</f>
        <v>4589</v>
      </c>
      <c r="H3" s="5">
        <f>H2-H4</f>
        <v>3278</v>
      </c>
      <c r="I3" s="5">
        <f>I2-I4</f>
        <v>3825</v>
      </c>
      <c r="J3" s="5">
        <f>J2-J4</f>
        <v>7103</v>
      </c>
      <c r="K3" s="5">
        <f>K2-K4</f>
        <v>3299</v>
      </c>
      <c r="L3" s="6">
        <f>Table1[[#This Row],[FY 20232]]-Table1[[#This Row],[H1 2023]]</f>
        <v>3282</v>
      </c>
      <c r="M3" s="6">
        <v>6581</v>
      </c>
      <c r="O3" s="6"/>
    </row>
    <row r="4" spans="1:15" hidden="1" x14ac:dyDescent="0.25">
      <c r="A4" s="2" t="s">
        <v>13</v>
      </c>
      <c r="B4" s="5">
        <v>0</v>
      </c>
      <c r="C4" s="5">
        <f t="shared" si="0"/>
        <v>0</v>
      </c>
      <c r="D4" s="5">
        <v>0</v>
      </c>
      <c r="E4" s="5">
        <v>0</v>
      </c>
      <c r="F4" s="5">
        <v>0</v>
      </c>
      <c r="G4" s="5">
        <v>0</v>
      </c>
      <c r="H4" s="5">
        <v>12</v>
      </c>
      <c r="I4" s="5">
        <f>Table1[[#This Row],[FY 2022]]-Table1[[#This Row],[H1 2022]]</f>
        <v>20</v>
      </c>
      <c r="J4" s="5">
        <v>32</v>
      </c>
      <c r="K4" s="5">
        <v>25</v>
      </c>
      <c r="L4" s="6">
        <f>Table1[[#This Row],[FY 20232]]-Table1[[#This Row],[H1 2023]]</f>
        <v>24</v>
      </c>
      <c r="M4" s="6">
        <v>49</v>
      </c>
    </row>
    <row r="5" spans="1:15" hidden="1" x14ac:dyDescent="0.25">
      <c r="A5" t="s">
        <v>14</v>
      </c>
      <c r="B5" s="3">
        <v>257</v>
      </c>
      <c r="C5" s="3">
        <f t="shared" si="0"/>
        <v>249</v>
      </c>
      <c r="D5" s="3">
        <v>506</v>
      </c>
      <c r="E5" s="3">
        <v>257</v>
      </c>
      <c r="F5" s="3">
        <f>Table1[[#This Row],[FY 2021]]-Table1[[#This Row],[H1 2021]]</f>
        <v>275</v>
      </c>
      <c r="G5" s="3">
        <v>532</v>
      </c>
      <c r="H5" s="3">
        <v>314</v>
      </c>
      <c r="I5" s="3">
        <f>Table1[[#This Row],[FY 2022]]-Table1[[#This Row],[H1 2022]]</f>
        <v>355</v>
      </c>
      <c r="J5" s="3">
        <v>669</v>
      </c>
      <c r="K5" s="3">
        <v>409</v>
      </c>
      <c r="L5" s="6">
        <f>Table1[[#This Row],[FY 20232]]-Table1[[#This Row],[H1 2023]]</f>
        <v>389</v>
      </c>
      <c r="M5" s="6">
        <v>798</v>
      </c>
    </row>
    <row r="6" spans="1:15" hidden="1" x14ac:dyDescent="0.25">
      <c r="A6" t="s">
        <v>15</v>
      </c>
      <c r="B6" s="3">
        <v>188</v>
      </c>
      <c r="C6" s="3">
        <f t="shared" si="0"/>
        <v>178</v>
      </c>
      <c r="D6" s="3">
        <v>366</v>
      </c>
      <c r="E6" s="3">
        <v>188</v>
      </c>
      <c r="F6" s="3">
        <f>Table1[[#This Row],[FY 2021]]-Table1[[#This Row],[H1 2021]]</f>
        <v>204</v>
      </c>
      <c r="G6" s="3">
        <v>392</v>
      </c>
      <c r="H6" s="3">
        <v>244</v>
      </c>
      <c r="I6" s="3">
        <f>Table1[[#This Row],[FY 2022]]-Table1[[#This Row],[H1 2022]]</f>
        <v>265</v>
      </c>
      <c r="J6" s="3">
        <v>509</v>
      </c>
      <c r="K6" s="3">
        <v>323</v>
      </c>
      <c r="L6" s="6">
        <f>Table1[[#This Row],[FY 20232]]-Table1[[#This Row],[H1 2023]]</f>
        <v>298</v>
      </c>
      <c r="M6" s="6">
        <v>621</v>
      </c>
    </row>
    <row r="7" spans="1:15" hidden="1" x14ac:dyDescent="0.25">
      <c r="A7" t="s">
        <v>16</v>
      </c>
      <c r="B7" s="3">
        <v>132</v>
      </c>
      <c r="C7" s="3">
        <f>D7-B7</f>
        <v>148</v>
      </c>
      <c r="D7" s="3">
        <v>280</v>
      </c>
      <c r="E7" s="3">
        <v>136</v>
      </c>
      <c r="F7" s="3">
        <f>Table1[[#This Row],[FY 2021]]-Table1[[#This Row],[H1 2021]]</f>
        <v>157</v>
      </c>
      <c r="G7" s="3">
        <v>293</v>
      </c>
      <c r="H7" s="3">
        <v>170</v>
      </c>
      <c r="I7" s="3">
        <f>Table1[[#This Row],[FY 2022]]-Table1[[#This Row],[H1 2022]]</f>
        <v>93</v>
      </c>
      <c r="J7" s="3">
        <v>263</v>
      </c>
      <c r="K7" s="3">
        <v>178</v>
      </c>
      <c r="L7" s="6">
        <f>Table1[[#This Row],[FY 20232]]-Table1[[#This Row],[H1 2023]]</f>
        <v>176</v>
      </c>
      <c r="M7" s="6">
        <v>354</v>
      </c>
    </row>
    <row r="8" spans="1:15" hidden="1" x14ac:dyDescent="0.25">
      <c r="A8" t="s">
        <v>17</v>
      </c>
      <c r="B8" s="4">
        <v>1.39</v>
      </c>
      <c r="C8" s="4">
        <f t="shared" ref="C8:C12" si="1">D8-B8</f>
        <v>1.3300000000000003</v>
      </c>
      <c r="D8" s="4">
        <v>2.72</v>
      </c>
      <c r="E8" s="4">
        <v>1.37</v>
      </c>
      <c r="F8" s="4">
        <f>Table1[[#This Row],[FY 2021]]-Table1[[#This Row],[H1 2021]]</f>
        <v>1.4899999999999998</v>
      </c>
      <c r="G8" s="4">
        <v>2.86</v>
      </c>
      <c r="H8" s="4">
        <v>1.65</v>
      </c>
      <c r="I8" s="4">
        <f>Table1[[#This Row],[FY 2022]]-Table1[[#This Row],[H1 2022]]</f>
        <v>1.5100000000000002</v>
      </c>
      <c r="J8" s="4">
        <v>3.16</v>
      </c>
      <c r="K8" s="4">
        <v>1.66</v>
      </c>
      <c r="L8" s="6">
        <f>Table1[[#This Row],[FY 20232]]-Table1[[#This Row],[H1 2023]]</f>
        <v>1.66</v>
      </c>
      <c r="M8" s="4">
        <v>3.32</v>
      </c>
    </row>
    <row r="9" spans="1:15" hidden="1" x14ac:dyDescent="0.25">
      <c r="A9" t="s">
        <v>18</v>
      </c>
      <c r="B9" s="3">
        <v>52</v>
      </c>
      <c r="C9" s="3">
        <f t="shared" si="1"/>
        <v>128</v>
      </c>
      <c r="D9" s="3">
        <v>180</v>
      </c>
      <c r="E9" s="3">
        <v>438</v>
      </c>
      <c r="F9" s="3">
        <f>Table1[[#This Row],[H1 2021]]</f>
        <v>438</v>
      </c>
      <c r="G9" s="3">
        <f>Table1[[#This Row],[H2 2021]]</f>
        <v>438</v>
      </c>
      <c r="H9" s="3">
        <v>1436</v>
      </c>
      <c r="I9" s="3">
        <f>J9</f>
        <v>1286</v>
      </c>
      <c r="J9" s="3">
        <v>1286</v>
      </c>
      <c r="K9" s="3">
        <v>1446</v>
      </c>
      <c r="L9" s="6">
        <f>Table1[[#This Row],[FY 20232]]-Table1[[#This Row],[H1 2023]]</f>
        <v>-86</v>
      </c>
      <c r="M9" s="6">
        <v>1360</v>
      </c>
    </row>
    <row r="10" spans="1:15" hidden="1" x14ac:dyDescent="0.25">
      <c r="A10" s="2" t="s">
        <v>12</v>
      </c>
      <c r="B10" s="5">
        <f>B9</f>
        <v>52</v>
      </c>
      <c r="C10" s="5">
        <f t="shared" si="1"/>
        <v>128</v>
      </c>
      <c r="D10" s="5">
        <f>D9</f>
        <v>180</v>
      </c>
      <c r="E10" s="5">
        <f>E9-E11</f>
        <v>438</v>
      </c>
      <c r="F10" s="5">
        <f>Table1[[#This Row],[H1 2021]]</f>
        <v>438</v>
      </c>
      <c r="G10" s="5">
        <f>Table1[[#This Row],[H2 2021]]</f>
        <v>438</v>
      </c>
      <c r="H10" s="5">
        <v>1102</v>
      </c>
      <c r="I10" s="5">
        <f t="shared" ref="I10:I11" si="2">J10</f>
        <v>930</v>
      </c>
      <c r="J10" s="5">
        <v>930</v>
      </c>
      <c r="K10" s="5">
        <v>1104</v>
      </c>
      <c r="L10" s="6">
        <f>Table1[[#This Row],[FY 20232]]-Table1[[#This Row],[H1 2023]]</f>
        <v>-111</v>
      </c>
      <c r="M10" s="6">
        <f>M9-M11</f>
        <v>993</v>
      </c>
    </row>
    <row r="11" spans="1:15" hidden="1" x14ac:dyDescent="0.25">
      <c r="A11" s="2" t="s">
        <v>13</v>
      </c>
      <c r="B11" s="5">
        <v>0</v>
      </c>
      <c r="C11" s="5">
        <f t="shared" si="1"/>
        <v>0</v>
      </c>
      <c r="D11" s="5">
        <v>0</v>
      </c>
      <c r="E11" s="5">
        <v>0</v>
      </c>
      <c r="F11" s="5">
        <v>0</v>
      </c>
      <c r="G11" s="5">
        <v>0</v>
      </c>
      <c r="H11" s="5">
        <v>334</v>
      </c>
      <c r="I11" s="5">
        <f t="shared" si="2"/>
        <v>356</v>
      </c>
      <c r="J11" s="5">
        <v>356</v>
      </c>
      <c r="K11" s="5">
        <f>K9-K10</f>
        <v>342</v>
      </c>
      <c r="L11" s="6">
        <f>Table1[[#This Row],[FY 20232]]-Table1[[#This Row],[H1 2023]]</f>
        <v>25</v>
      </c>
      <c r="M11" s="6">
        <v>367</v>
      </c>
    </row>
    <row r="12" spans="1:15" hidden="1" x14ac:dyDescent="0.25">
      <c r="A12" t="s">
        <v>19</v>
      </c>
      <c r="B12" s="3">
        <v>90</v>
      </c>
      <c r="C12" s="3">
        <f t="shared" si="1"/>
        <v>129</v>
      </c>
      <c r="D12" s="3">
        <v>219</v>
      </c>
      <c r="E12" s="3">
        <v>90</v>
      </c>
      <c r="F12" s="3">
        <f>Table1[[#This Row],[FY 2021]]-Table1[[#This Row],[H1 2021]]</f>
        <v>116</v>
      </c>
      <c r="G12" s="3">
        <v>206</v>
      </c>
      <c r="H12" s="3">
        <v>97</v>
      </c>
      <c r="I12" s="3">
        <f>Table1[[#This Row],[FY 2022]]-Table1[[#This Row],[H1 2022]]</f>
        <v>161</v>
      </c>
      <c r="J12" s="3">
        <v>258</v>
      </c>
      <c r="K12" s="3">
        <v>132</v>
      </c>
      <c r="L12" s="6">
        <f>Table1[[#This Row],[FY 20232]]-Table1[[#This Row],[H1 2023]]</f>
        <v>431</v>
      </c>
      <c r="M12" s="6">
        <v>563</v>
      </c>
    </row>
    <row r="13" spans="1:15" hidden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5" hidden="1" x14ac:dyDescent="0.25">
      <c r="A14" s="1" t="s">
        <v>20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27</v>
      </c>
      <c r="I14" s="3" t="s">
        <v>28</v>
      </c>
      <c r="J14" s="3" t="s">
        <v>29</v>
      </c>
      <c r="K14" s="3" t="s">
        <v>30</v>
      </c>
      <c r="L14" s="3" t="s">
        <v>51</v>
      </c>
      <c r="M14" s="12" t="s">
        <v>49</v>
      </c>
    </row>
    <row r="15" spans="1:15" hidden="1" x14ac:dyDescent="0.25">
      <c r="A15" t="s">
        <v>31</v>
      </c>
      <c r="B15" s="3">
        <v>0</v>
      </c>
      <c r="C15" s="3">
        <v>0</v>
      </c>
      <c r="D15" s="3">
        <v>0</v>
      </c>
      <c r="E15" s="3">
        <v>0</v>
      </c>
      <c r="F15" s="3">
        <f>G15</f>
        <v>313</v>
      </c>
      <c r="G15" s="3">
        <v>313</v>
      </c>
      <c r="H15" s="3">
        <v>330</v>
      </c>
      <c r="I15" s="3">
        <v>383</v>
      </c>
      <c r="J15" s="3">
        <v>384</v>
      </c>
      <c r="K15" s="3">
        <v>394</v>
      </c>
      <c r="L15" s="6">
        <f>M15-Table3[[#This Row],[ H1 2023 ]]</f>
        <v>41</v>
      </c>
      <c r="M15">
        <v>435</v>
      </c>
    </row>
    <row r="16" spans="1:15" hidden="1" x14ac:dyDescent="0.25">
      <c r="A16" t="s">
        <v>32</v>
      </c>
      <c r="B16" s="3">
        <v>0</v>
      </c>
      <c r="C16" s="3">
        <v>0</v>
      </c>
      <c r="D16" s="3">
        <v>0</v>
      </c>
      <c r="E16" s="3">
        <v>0</v>
      </c>
      <c r="F16" s="3">
        <f>G16</f>
        <v>462</v>
      </c>
      <c r="G16" s="3">
        <v>462</v>
      </c>
      <c r="H16" s="3">
        <v>476.15722249999993</v>
      </c>
      <c r="I16" s="3">
        <v>504</v>
      </c>
      <c r="J16" s="3">
        <f>I16</f>
        <v>504</v>
      </c>
      <c r="K16" s="3">
        <v>641</v>
      </c>
      <c r="L16" s="6">
        <f>M16-Table3[[#This Row],[ H1 2023 ]]</f>
        <v>252</v>
      </c>
      <c r="M16">
        <v>893</v>
      </c>
    </row>
    <row r="17" spans="1:14" hidden="1" x14ac:dyDescent="0.25"/>
    <row r="18" spans="1:14" hidden="1" x14ac:dyDescent="0.25">
      <c r="A18" t="s">
        <v>33</v>
      </c>
      <c r="B18" s="6" t="s">
        <v>36</v>
      </c>
      <c r="C18" s="6" t="s">
        <v>37</v>
      </c>
      <c r="D18" s="6" t="s">
        <v>38</v>
      </c>
      <c r="E18" s="6" t="s">
        <v>39</v>
      </c>
      <c r="F18" s="6" t="s">
        <v>40</v>
      </c>
      <c r="G18" s="6" t="s">
        <v>41</v>
      </c>
      <c r="H18" s="6" t="s">
        <v>42</v>
      </c>
      <c r="I18" s="6" t="s">
        <v>43</v>
      </c>
      <c r="J18" s="6" t="s">
        <v>44</v>
      </c>
      <c r="K18" s="6" t="s">
        <v>45</v>
      </c>
      <c r="L18" s="6" t="s">
        <v>52</v>
      </c>
      <c r="M18" s="13" t="s">
        <v>50</v>
      </c>
    </row>
    <row r="19" spans="1:14" hidden="1" x14ac:dyDescent="0.25">
      <c r="A19" t="s">
        <v>34</v>
      </c>
      <c r="B19" s="11">
        <f>Table9[[#This Row],[  H1 2020  ]]</f>
        <v>2479237</v>
      </c>
      <c r="C19" s="11">
        <f ca="1">Table9[[#This Row],[  H2 2020  ]]</f>
        <v>0</v>
      </c>
      <c r="D19" s="11">
        <f>Table9[[#This Row],[  FY 2020  ]]</f>
        <v>5048770</v>
      </c>
      <c r="E19" s="11">
        <f>Table9[[#This Row],[  H1 2021  ]]</f>
        <v>2649907</v>
      </c>
      <c r="F19" s="11">
        <f ca="1">Table9[[#This Row],[  H2 2021  ]]</f>
        <v>0</v>
      </c>
      <c r="G19" s="11">
        <f>Table9[[#This Row],[  FY 2021  ]]</f>
        <v>5400666</v>
      </c>
      <c r="H19" s="11">
        <f>Table9[[#This Row],[  H1 2022  ]]</f>
        <v>2827775</v>
      </c>
      <c r="I19" s="11">
        <f ca="1">Table9[[#This Row],[  H2 2022  ]]</f>
        <v>0</v>
      </c>
      <c r="J19" s="11">
        <f>Table9[[#This Row],[  FY 2022  ]]</f>
        <v>5487151</v>
      </c>
      <c r="K19" s="11">
        <f>Table9[[#This Row],[  H1 2023  ]]</f>
        <v>2867250</v>
      </c>
      <c r="L19" s="11">
        <f>M19-Table5[[#This Row],[  H1 2023  ]]</f>
        <v>-2861532</v>
      </c>
      <c r="M19">
        <v>5718</v>
      </c>
    </row>
    <row r="20" spans="1:14" hidden="1" x14ac:dyDescent="0.25">
      <c r="A20" t="s">
        <v>35</v>
      </c>
      <c r="B20" s="11">
        <f>Table9[[#This Row],[  H1 2020  ]]</f>
        <v>305463</v>
      </c>
      <c r="C20" s="11">
        <f ca="1">Table9[[#This Row],[  H2 2020  ]]</f>
        <v>0</v>
      </c>
      <c r="D20" s="11">
        <f>Table9[[#This Row],[  FY 2020  ]]</f>
        <v>627695</v>
      </c>
      <c r="E20" s="11">
        <f>Table9[[#This Row],[  H1 2021  ]]</f>
        <v>323802.65837011707</v>
      </c>
      <c r="F20" s="11">
        <f ca="1">Table9[[#This Row],[  H2 2021  ]]</f>
        <v>0</v>
      </c>
      <c r="G20" s="11">
        <f>Table9[[#This Row],[  FY 2021  ]]</f>
        <v>632488.87545692816</v>
      </c>
      <c r="H20" s="11">
        <f>Table9[[#This Row],[  H1 2022  ]]</f>
        <v>377966.30174186057</v>
      </c>
      <c r="I20" s="11">
        <f ca="1">Table9[[#This Row],[  H2 2022  ]]</f>
        <v>0</v>
      </c>
      <c r="J20" s="11">
        <f>Table9[[#This Row],[  FY 2022  ]]</f>
        <v>800859.51528954902</v>
      </c>
      <c r="K20" s="11">
        <f>Table9[[#This Row],[  H1 2023  ]]</f>
        <v>447646.1472516256</v>
      </c>
      <c r="L20" s="11">
        <f>M20-Table5[[#This Row],[  H1 2023  ]]</f>
        <v>-446797.1472516256</v>
      </c>
      <c r="M20">
        <v>849</v>
      </c>
    </row>
    <row r="24" spans="1:14" x14ac:dyDescent="0.25">
      <c r="A24" s="14" t="s">
        <v>0</v>
      </c>
      <c r="B24" s="14" t="s">
        <v>1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4" t="s">
        <v>7</v>
      </c>
      <c r="I24" s="14" t="s">
        <v>8</v>
      </c>
      <c r="J24" s="14" t="s">
        <v>9</v>
      </c>
      <c r="K24" s="14" t="s">
        <v>10</v>
      </c>
      <c r="L24" s="14" t="s">
        <v>48</v>
      </c>
      <c r="M24" s="19" t="s">
        <v>46</v>
      </c>
    </row>
    <row r="25" spans="1:14" x14ac:dyDescent="0.25">
      <c r="A25" t="s">
        <v>11</v>
      </c>
      <c r="B25" s="18">
        <v>2051</v>
      </c>
      <c r="C25" s="18">
        <v>1851</v>
      </c>
      <c r="D25" s="18">
        <v>3902</v>
      </c>
      <c r="E25" s="18">
        <v>2051</v>
      </c>
      <c r="F25" s="18">
        <v>2538</v>
      </c>
      <c r="G25" s="18">
        <v>4589</v>
      </c>
      <c r="H25" s="18">
        <v>3290</v>
      </c>
      <c r="I25" s="18">
        <v>3845</v>
      </c>
      <c r="J25" s="18">
        <v>7135</v>
      </c>
      <c r="K25" s="18">
        <v>3324</v>
      </c>
      <c r="L25" s="18">
        <v>3306</v>
      </c>
      <c r="M25" s="18">
        <v>6630</v>
      </c>
      <c r="N25" s="18"/>
    </row>
    <row r="26" spans="1:14" x14ac:dyDescent="0.25">
      <c r="A26" t="s">
        <v>12</v>
      </c>
      <c r="B26" s="18">
        <v>2051</v>
      </c>
      <c r="C26" s="18">
        <v>1851</v>
      </c>
      <c r="D26" s="18">
        <v>3902</v>
      </c>
      <c r="E26" s="18">
        <v>2039</v>
      </c>
      <c r="F26" s="18">
        <v>2538</v>
      </c>
      <c r="G26" s="18">
        <v>4589</v>
      </c>
      <c r="H26" s="18">
        <v>3278</v>
      </c>
      <c r="I26" s="18">
        <v>3825</v>
      </c>
      <c r="J26" s="18">
        <v>7103</v>
      </c>
      <c r="K26" s="18">
        <v>3299</v>
      </c>
      <c r="L26" s="18">
        <v>3282</v>
      </c>
      <c r="M26" s="18">
        <v>6581</v>
      </c>
      <c r="N26" s="18"/>
    </row>
    <row r="27" spans="1:14" x14ac:dyDescent="0.25">
      <c r="A27" t="s">
        <v>13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12</v>
      </c>
      <c r="I27" s="18">
        <v>20</v>
      </c>
      <c r="J27" s="18">
        <v>32</v>
      </c>
      <c r="K27" s="18">
        <v>25</v>
      </c>
      <c r="L27" s="18">
        <v>24</v>
      </c>
      <c r="M27" s="18">
        <v>49</v>
      </c>
      <c r="N27" s="18"/>
    </row>
    <row r="28" spans="1:14" x14ac:dyDescent="0.25">
      <c r="A28" t="s">
        <v>14</v>
      </c>
      <c r="B28" s="18">
        <v>257</v>
      </c>
      <c r="C28" s="18">
        <v>249</v>
      </c>
      <c r="D28" s="18">
        <v>506</v>
      </c>
      <c r="E28" s="18">
        <v>257</v>
      </c>
      <c r="F28" s="18">
        <v>275</v>
      </c>
      <c r="G28" s="18">
        <v>532</v>
      </c>
      <c r="H28" s="18">
        <v>314</v>
      </c>
      <c r="I28" s="18">
        <v>355</v>
      </c>
      <c r="J28" s="18">
        <v>669</v>
      </c>
      <c r="K28" s="18">
        <v>409</v>
      </c>
      <c r="L28" s="18">
        <v>389</v>
      </c>
      <c r="M28" s="18">
        <v>798</v>
      </c>
      <c r="N28" s="18"/>
    </row>
    <row r="29" spans="1:14" x14ac:dyDescent="0.25">
      <c r="A29" t="s">
        <v>15</v>
      </c>
      <c r="B29" s="18">
        <v>188</v>
      </c>
      <c r="C29" s="18">
        <v>178</v>
      </c>
      <c r="D29" s="18">
        <v>366</v>
      </c>
      <c r="E29" s="18">
        <v>188</v>
      </c>
      <c r="F29" s="18">
        <v>204</v>
      </c>
      <c r="G29" s="18">
        <v>392</v>
      </c>
      <c r="H29" s="18">
        <v>244</v>
      </c>
      <c r="I29" s="18">
        <v>265</v>
      </c>
      <c r="J29" s="18">
        <v>509</v>
      </c>
      <c r="K29" s="18">
        <v>323</v>
      </c>
      <c r="L29" s="18">
        <v>298</v>
      </c>
      <c r="M29" s="18">
        <v>621</v>
      </c>
      <c r="N29" s="18"/>
    </row>
    <row r="30" spans="1:14" x14ac:dyDescent="0.25">
      <c r="A30" t="s">
        <v>16</v>
      </c>
      <c r="B30" s="18">
        <v>132</v>
      </c>
      <c r="C30" s="18">
        <v>148</v>
      </c>
      <c r="D30" s="18">
        <v>280</v>
      </c>
      <c r="E30" s="18">
        <v>136</v>
      </c>
      <c r="F30" s="18">
        <v>157</v>
      </c>
      <c r="G30" s="18">
        <v>293</v>
      </c>
      <c r="H30" s="18">
        <v>170</v>
      </c>
      <c r="I30" s="18">
        <v>93</v>
      </c>
      <c r="J30" s="18">
        <v>263</v>
      </c>
      <c r="K30" s="18">
        <v>178</v>
      </c>
      <c r="L30" s="18">
        <v>176</v>
      </c>
      <c r="M30" s="18">
        <v>354</v>
      </c>
      <c r="N30" s="18"/>
    </row>
    <row r="31" spans="1:14" x14ac:dyDescent="0.25">
      <c r="A31" t="s">
        <v>17</v>
      </c>
      <c r="B31" s="23">
        <v>1.39</v>
      </c>
      <c r="C31" s="23">
        <v>1.3300000000000003</v>
      </c>
      <c r="D31" s="23">
        <v>2.72</v>
      </c>
      <c r="E31" s="23">
        <v>1.37</v>
      </c>
      <c r="F31" s="23">
        <v>1.4899999999999998</v>
      </c>
      <c r="G31" s="23">
        <v>2.86</v>
      </c>
      <c r="H31" s="23">
        <v>1.65</v>
      </c>
      <c r="I31" s="23">
        <v>1.5100000000000002</v>
      </c>
      <c r="J31" s="23">
        <v>3.16</v>
      </c>
      <c r="K31" s="23">
        <v>1.66</v>
      </c>
      <c r="L31" s="23">
        <v>1.66</v>
      </c>
      <c r="M31" s="23">
        <v>3.32</v>
      </c>
      <c r="N31" s="18"/>
    </row>
    <row r="32" spans="1:14" x14ac:dyDescent="0.25">
      <c r="A32" t="s">
        <v>18</v>
      </c>
      <c r="B32" s="18">
        <v>52</v>
      </c>
      <c r="C32" s="18">
        <v>128</v>
      </c>
      <c r="D32" s="18">
        <v>180</v>
      </c>
      <c r="E32" s="18">
        <v>438</v>
      </c>
      <c r="F32" s="18">
        <v>438</v>
      </c>
      <c r="G32" s="18">
        <v>438</v>
      </c>
      <c r="H32" s="18">
        <v>1436</v>
      </c>
      <c r="I32" s="18">
        <v>1286</v>
      </c>
      <c r="J32" s="18">
        <v>1286</v>
      </c>
      <c r="K32" s="18">
        <v>1446</v>
      </c>
      <c r="L32" s="18">
        <v>-86</v>
      </c>
      <c r="M32" s="18">
        <v>1360</v>
      </c>
      <c r="N32" s="18"/>
    </row>
    <row r="33" spans="1:14" x14ac:dyDescent="0.25">
      <c r="A33" t="s">
        <v>12</v>
      </c>
      <c r="B33" s="18">
        <v>52</v>
      </c>
      <c r="C33" s="18">
        <v>128</v>
      </c>
      <c r="D33" s="18">
        <v>180</v>
      </c>
      <c r="E33" s="18">
        <v>438</v>
      </c>
      <c r="F33" s="18">
        <v>438</v>
      </c>
      <c r="G33" s="18">
        <v>438</v>
      </c>
      <c r="H33" s="18">
        <v>1102</v>
      </c>
      <c r="I33" s="18">
        <v>930</v>
      </c>
      <c r="J33" s="18">
        <v>930</v>
      </c>
      <c r="K33" s="18">
        <v>1104</v>
      </c>
      <c r="L33" s="18">
        <v>-111</v>
      </c>
      <c r="M33" s="18">
        <v>993</v>
      </c>
      <c r="N33" s="18"/>
    </row>
    <row r="34" spans="1:14" x14ac:dyDescent="0.25">
      <c r="A34" t="s">
        <v>13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334</v>
      </c>
      <c r="I34" s="18">
        <v>356</v>
      </c>
      <c r="J34" s="18">
        <v>356</v>
      </c>
      <c r="K34" s="18">
        <v>342</v>
      </c>
      <c r="L34" s="18">
        <v>25</v>
      </c>
      <c r="M34" s="18">
        <v>367</v>
      </c>
      <c r="N34" s="18"/>
    </row>
    <row r="35" spans="1:14" x14ac:dyDescent="0.25">
      <c r="A35" t="s">
        <v>19</v>
      </c>
      <c r="B35" s="18">
        <v>90</v>
      </c>
      <c r="C35" s="18">
        <v>129</v>
      </c>
      <c r="D35" s="18">
        <v>219</v>
      </c>
      <c r="E35" s="18">
        <v>90</v>
      </c>
      <c r="F35" s="18">
        <v>116</v>
      </c>
      <c r="G35" s="18">
        <v>206</v>
      </c>
      <c r="H35" s="18">
        <v>97</v>
      </c>
      <c r="I35" s="18">
        <v>161</v>
      </c>
      <c r="J35" s="18">
        <v>258</v>
      </c>
      <c r="K35" s="18">
        <v>132</v>
      </c>
      <c r="L35" s="18">
        <v>431</v>
      </c>
      <c r="M35" s="18">
        <v>563</v>
      </c>
      <c r="N35" s="18"/>
    </row>
    <row r="36" spans="1:14" x14ac:dyDescent="0.25">
      <c r="N36" s="18"/>
    </row>
    <row r="37" spans="1:14" s="17" customFormat="1" x14ac:dyDescent="0.25">
      <c r="A37" s="16" t="s">
        <v>20</v>
      </c>
      <c r="B37" s="16" t="s">
        <v>21</v>
      </c>
      <c r="C37" s="16" t="s">
        <v>22</v>
      </c>
      <c r="D37" s="16" t="s">
        <v>23</v>
      </c>
      <c r="E37" s="16" t="s">
        <v>24</v>
      </c>
      <c r="F37" s="16" t="s">
        <v>25</v>
      </c>
      <c r="G37" s="16" t="s">
        <v>26</v>
      </c>
      <c r="H37" s="16" t="s">
        <v>27</v>
      </c>
      <c r="I37" s="16" t="s">
        <v>28</v>
      </c>
      <c r="J37" s="16" t="s">
        <v>29</v>
      </c>
      <c r="K37" s="16" t="s">
        <v>30</v>
      </c>
      <c r="L37" s="16" t="s">
        <v>51</v>
      </c>
      <c r="M37" s="20" t="s">
        <v>49</v>
      </c>
    </row>
    <row r="38" spans="1:14" x14ac:dyDescent="0.25">
      <c r="A38" t="s">
        <v>31</v>
      </c>
      <c r="B38">
        <v>0</v>
      </c>
      <c r="C38">
        <v>0</v>
      </c>
      <c r="D38">
        <v>0</v>
      </c>
      <c r="E38">
        <v>0</v>
      </c>
      <c r="F38">
        <v>313</v>
      </c>
      <c r="G38">
        <v>313</v>
      </c>
      <c r="H38">
        <v>330</v>
      </c>
      <c r="I38">
        <f>J38</f>
        <v>384</v>
      </c>
      <c r="J38">
        <v>384</v>
      </c>
      <c r="K38">
        <v>394</v>
      </c>
      <c r="L38">
        <f>M38</f>
        <v>435</v>
      </c>
      <c r="M38">
        <v>435</v>
      </c>
    </row>
    <row r="39" spans="1:14" x14ac:dyDescent="0.25">
      <c r="A39" t="s">
        <v>32</v>
      </c>
      <c r="B39">
        <v>0</v>
      </c>
      <c r="C39">
        <v>0</v>
      </c>
      <c r="D39">
        <v>0</v>
      </c>
      <c r="E39">
        <v>0</v>
      </c>
      <c r="F39">
        <v>462</v>
      </c>
      <c r="G39">
        <v>462</v>
      </c>
      <c r="H39" s="22">
        <v>476.15722249999993</v>
      </c>
      <c r="I39">
        <v>504</v>
      </c>
      <c r="J39">
        <v>504</v>
      </c>
      <c r="K39">
        <v>641</v>
      </c>
      <c r="L39">
        <f>M39</f>
        <v>893</v>
      </c>
      <c r="M39">
        <v>893</v>
      </c>
    </row>
    <row r="41" spans="1:14" x14ac:dyDescent="0.25">
      <c r="A41" s="15" t="s">
        <v>33</v>
      </c>
      <c r="B41" s="15" t="s">
        <v>36</v>
      </c>
      <c r="C41" s="15" t="s">
        <v>37</v>
      </c>
      <c r="D41" s="15" t="s">
        <v>38</v>
      </c>
      <c r="E41" s="15" t="s">
        <v>39</v>
      </c>
      <c r="F41" s="15" t="s">
        <v>40</v>
      </c>
      <c r="G41" s="15" t="s">
        <v>41</v>
      </c>
      <c r="H41" s="15" t="s">
        <v>42</v>
      </c>
      <c r="I41" s="15" t="s">
        <v>43</v>
      </c>
      <c r="J41" s="15" t="s">
        <v>44</v>
      </c>
      <c r="K41" s="15" t="s">
        <v>45</v>
      </c>
      <c r="L41" s="15" t="s">
        <v>52</v>
      </c>
      <c r="M41" s="21" t="s">
        <v>50</v>
      </c>
    </row>
    <row r="42" spans="1:14" x14ac:dyDescent="0.25">
      <c r="A42" t="s">
        <v>34</v>
      </c>
      <c r="B42" s="18">
        <v>2479</v>
      </c>
      <c r="C42" s="18">
        <v>2750</v>
      </c>
      <c r="D42" s="18">
        <v>5049</v>
      </c>
      <c r="E42" s="18">
        <v>2650</v>
      </c>
      <c r="F42" s="18">
        <v>2751</v>
      </c>
      <c r="G42" s="18">
        <v>5401</v>
      </c>
      <c r="H42" s="18">
        <v>2828</v>
      </c>
      <c r="I42" s="18">
        <v>2659</v>
      </c>
      <c r="J42" s="18">
        <v>5487</v>
      </c>
      <c r="K42" s="18">
        <v>2867</v>
      </c>
      <c r="L42" s="18">
        <f>M42-K42</f>
        <v>2851</v>
      </c>
      <c r="M42" s="18">
        <v>5718</v>
      </c>
    </row>
    <row r="43" spans="1:14" x14ac:dyDescent="0.25">
      <c r="A43" t="s">
        <v>35</v>
      </c>
      <c r="B43" s="18">
        <v>305</v>
      </c>
      <c r="C43" s="18">
        <v>322</v>
      </c>
      <c r="D43" s="18">
        <v>627.69500000000005</v>
      </c>
      <c r="E43" s="18">
        <v>324</v>
      </c>
      <c r="F43" s="18">
        <v>309</v>
      </c>
      <c r="G43" s="18">
        <v>632</v>
      </c>
      <c r="H43" s="18">
        <v>378</v>
      </c>
      <c r="I43" s="18">
        <v>423</v>
      </c>
      <c r="J43" s="18">
        <v>801</v>
      </c>
      <c r="K43" s="18">
        <v>448</v>
      </c>
      <c r="L43" s="18">
        <f>M43-K43</f>
        <v>401</v>
      </c>
      <c r="M43">
        <v>849</v>
      </c>
    </row>
  </sheetData>
  <phoneticPr fontId="4" type="noConversion"/>
  <pageMargins left="0.31496062992125984" right="0.31496062992125984" top="0.55118110236220474" bottom="0.74803149606299213" header="0.31496062992125984" footer="0.31496062992125984"/>
  <pageSetup paperSize="9" scale="69" fitToHeight="0" orientation="landscape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c8a744-8559-4411-9f9e-0d7de6246be0">
      <Terms xmlns="http://schemas.microsoft.com/office/infopath/2007/PartnerControls"/>
    </lcf76f155ced4ddcb4097134ff3c332f>
    <TaxCatchAll xmlns="8c211a33-5e47-4bb0-8a8d-e3483c04e54c" xsi:nil="true"/>
    <SharedWithUsers xmlns="8c211a33-5e47-4bb0-8a8d-e3483c04e54c">
      <UserInfo>
        <DisplayName>Magali Lebreton</DisplayName>
        <AccountId>12</AccountId>
        <AccountType/>
      </UserInfo>
      <UserInfo>
        <DisplayName>Adeline Lefebvre</DisplayName>
        <AccountId>20</AccountId>
        <AccountType/>
      </UserInfo>
      <UserInfo>
        <DisplayName>Clémence Mignot-Dupeyrot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1C81B51D87F44798B2EEF0A1988C3C" ma:contentTypeVersion="15" ma:contentTypeDescription="Crée un document." ma:contentTypeScope="" ma:versionID="5b76ebfa0fe56337c562e9743b3a8c63">
  <xsd:schema xmlns:xsd="http://www.w3.org/2001/XMLSchema" xmlns:xs="http://www.w3.org/2001/XMLSchema" xmlns:p="http://schemas.microsoft.com/office/2006/metadata/properties" xmlns:ns2="2ac8a744-8559-4411-9f9e-0d7de6246be0" xmlns:ns3="8c211a33-5e47-4bb0-8a8d-e3483c04e54c" targetNamespace="http://schemas.microsoft.com/office/2006/metadata/properties" ma:root="true" ma:fieldsID="5d9748ce99612789669bfa36a9a95589" ns2:_="" ns3:_="">
    <xsd:import namespace="2ac8a744-8559-4411-9f9e-0d7de6246be0"/>
    <xsd:import namespace="8c211a33-5e47-4bb0-8a8d-e3483c04e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8a744-8559-4411-9f9e-0d7de6246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3efead77-9ca1-422a-8e98-b58bf7b21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11a33-5e47-4bb0-8a8d-e3483c04e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bbe70d-8426-4412-bed4-01ef470be6fb}" ma:internalName="TaxCatchAll" ma:showField="CatchAllData" ma:web="8c211a33-5e47-4bb0-8a8d-e3483c04e5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5CDAC-28AF-4C03-B0CC-9397EFAF9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8B244-9181-4F82-8F98-9143E23CCDC3}">
  <ds:schemaRefs>
    <ds:schemaRef ds:uri="http://www.w3.org/XML/1998/namespace"/>
    <ds:schemaRef ds:uri="http://schemas.microsoft.com/office/2006/metadata/properties"/>
    <ds:schemaRef ds:uri="http://purl.org/dc/elements/1.1/"/>
    <ds:schemaRef ds:uri="2ac8a744-8559-4411-9f9e-0d7de6246be0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c211a33-5e47-4bb0-8a8d-e3483c04e54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BAC59D-3348-4ECF-820C-8AE9AEFE7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8a744-8559-4411-9f9e-0d7de6246be0"/>
    <ds:schemaRef ds:uri="8c211a33-5e47-4bb0-8a8d-e3483c04e5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UK</vt:lpstr>
      <vt:lpstr>VF</vt:lpstr>
      <vt:lpstr>Sheet2</vt:lpstr>
      <vt:lpstr>Sheet1</vt:lpstr>
      <vt:lpstr>Sheet1!Zone_d_impression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Clémence Mignot-Dupeyrot</dc:creator>
  <cp:keywords/>
  <dc:description/>
  <cp:lastModifiedBy>Julie Cardebat</cp:lastModifiedBy>
  <cp:revision/>
  <cp:lastPrinted>2024-06-25T09:35:29Z</cp:lastPrinted>
  <dcterms:created xsi:type="dcterms:W3CDTF">2023-11-14T09:58:50Z</dcterms:created>
  <dcterms:modified xsi:type="dcterms:W3CDTF">2024-06-26T10:44:35Z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0x010100041C81B51D87F44798B2EEF0A1988C3C</vt:lpwstr>
  </property>
  <property fmtid="{D5CDD505-2E9C-101B-9397-08002B2CF9AE}" pid="3" name="MediaServiceImageTags">
    <vt:lpwstr/>
  </property>
</Properties>
</file>